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7de07d6ec572224/TvdH/"/>
    </mc:Choice>
  </mc:AlternateContent>
  <xr:revisionPtr revIDLastSave="26" documentId="13_ncr:1_{A130D0F1-DEDB-41A0-95EE-67B3646D12D6}" xr6:coauthVersionLast="47" xr6:coauthVersionMax="47" xr10:uidLastSave="{3E7695EF-7E1C-4816-BD3D-39473EF1E6EE}"/>
  <bookViews>
    <workbookView xWindow="-120" yWindow="-120" windowWidth="29040" windowHeight="15720" xr2:uid="{00000000-000D-0000-FFFF-FFFF00000000}"/>
  </bookViews>
  <sheets>
    <sheet name="Abrechnung" sheetId="1" r:id="rId1"/>
    <sheet name="Belege" sheetId="5" r:id="rId2"/>
    <sheet name="Kopie von nuliga" sheetId="4" r:id="rId3"/>
    <sheet name="Hilfstabellen" sheetId="6" state="hidden" r:id="rId4"/>
  </sheets>
  <definedNames>
    <definedName name="_xlnm._FilterDatabase" localSheetId="0" hidden="1">Abrechnung!$N$1:$N$2</definedName>
    <definedName name="Anzahl">Hilfstabellen!$A$2:$A$2</definedName>
    <definedName name="_xlnm.Print_Area" localSheetId="0">Abrechnung!$A$1:$I$49</definedName>
    <definedName name="Erwachsene">Abrechnung!$N$1:$N$2</definedName>
    <definedName name="Mannschaft" localSheetId="0">Hilfstabellen!$A$16:$A$47</definedName>
    <definedName name="Mannschaft">Hilfstabellen!$A$16:$A$44</definedName>
    <definedName name="Stunden">Hilfstabellen!$D$1:$D$2</definedName>
    <definedName name="Stunden2">Hilfstabellen!$D$1:$D$4</definedName>
    <definedName name="_xlnm.Extract" localSheetId="0">Abrechnung!$B$2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B3" i="1" l="1"/>
  <c r="C1" i="6" s="1"/>
  <c r="G21" i="1"/>
  <c r="C2" i="6" l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27" i="1"/>
  <c r="H1" i="1" l="1"/>
  <c r="A1" i="6" l="1"/>
  <c r="F31" i="1"/>
  <c r="F30" i="1"/>
  <c r="F29" i="1"/>
  <c r="F28" i="1"/>
  <c r="F27" i="1"/>
  <c r="B14" i="6" l="1"/>
  <c r="B20" i="1" s="1"/>
  <c r="B12" i="6"/>
  <c r="B18" i="1" s="1"/>
  <c r="B10" i="6"/>
  <c r="B16" i="1" s="1"/>
  <c r="B8" i="6"/>
  <c r="B14" i="1" s="1"/>
  <c r="B6" i="6"/>
  <c r="B12" i="1" s="1"/>
  <c r="B4" i="6"/>
  <c r="B10" i="1" s="1"/>
  <c r="B13" i="6"/>
  <c r="B19" i="1" s="1"/>
  <c r="B11" i="6"/>
  <c r="B17" i="1" s="1"/>
  <c r="B9" i="6"/>
  <c r="B15" i="1" s="1"/>
  <c r="B7" i="6"/>
  <c r="B13" i="1" s="1"/>
  <c r="B5" i="6"/>
  <c r="B11" i="1" s="1"/>
  <c r="B3" i="6"/>
  <c r="B9" i="1" s="1"/>
  <c r="B2" i="6"/>
  <c r="B8" i="1" s="1"/>
  <c r="H21" i="1" l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A26" i="1"/>
  <c r="H45" i="1"/>
  <c r="H26" i="1"/>
  <c r="A42" i="1"/>
  <c r="C42" i="1"/>
  <c r="F42" i="1"/>
  <c r="A43" i="1"/>
  <c r="C43" i="1"/>
  <c r="F43" i="1"/>
  <c r="A44" i="1"/>
  <c r="C44" i="1"/>
  <c r="F44" i="1"/>
  <c r="A33" i="1"/>
  <c r="C33" i="1"/>
  <c r="F33" i="1"/>
  <c r="A34" i="1"/>
  <c r="C34" i="1"/>
  <c r="F34" i="1"/>
  <c r="A35" i="1"/>
  <c r="C35" i="1"/>
  <c r="F35" i="1"/>
  <c r="A36" i="1"/>
  <c r="C36" i="1"/>
  <c r="F36" i="1"/>
  <c r="A39" i="1"/>
  <c r="C39" i="1"/>
  <c r="F39" i="1"/>
  <c r="A40" i="1"/>
  <c r="C40" i="1"/>
  <c r="F40" i="1"/>
  <c r="A41" i="1"/>
  <c r="C41" i="1"/>
  <c r="F41" i="1"/>
  <c r="A31" i="1"/>
  <c r="C31" i="1"/>
  <c r="A32" i="1"/>
  <c r="C32" i="1"/>
  <c r="F32" i="1"/>
  <c r="A37" i="1"/>
  <c r="C37" i="1"/>
  <c r="F37" i="1"/>
  <c r="A38" i="1"/>
  <c r="C38" i="1"/>
  <c r="F38" i="1"/>
  <c r="G46" i="1"/>
  <c r="C28" i="1"/>
  <c r="C29" i="1"/>
  <c r="C30" i="1"/>
  <c r="C27" i="1"/>
  <c r="A28" i="1"/>
  <c r="A29" i="1"/>
  <c r="A30" i="1"/>
  <c r="A27" i="1"/>
  <c r="F46" i="1" l="1"/>
  <c r="H46" i="1" s="1"/>
  <c r="H22" i="1" l="1"/>
  <c r="H4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6FE96C-7C28-403C-A0D7-F5D7CC9B93ED}" keepAlive="1" name="Abfrage - Tabelle2" description="Verbindung mit der Abfrage 'Tabelle2' in der Arbeitsmappe." type="5" refreshedVersion="0" background="1">
    <dbPr connection="Provider=Microsoft.Mashup.OleDb.1;Data Source=$Workbook$;Location=Tabelle2;Extended Properties=&quot;&quot;" command="SELECT * FROM [Tabelle2]"/>
  </connection>
</connections>
</file>

<file path=xl/sharedStrings.xml><?xml version="1.0" encoding="utf-8"?>
<sst xmlns="http://schemas.openxmlformats.org/spreadsheetml/2006/main" count="109" uniqueCount="85">
  <si>
    <t xml:space="preserve"> </t>
  </si>
  <si>
    <t>Mo</t>
  </si>
  <si>
    <t>Di</t>
  </si>
  <si>
    <t>Mi</t>
  </si>
  <si>
    <t>Do</t>
  </si>
  <si>
    <t>Fr</t>
  </si>
  <si>
    <t>Fahrtkosten und Schiedsrichterkosten</t>
  </si>
  <si>
    <t>gesamt</t>
  </si>
  <si>
    <t>Fahrtkosten (10 Ct./km)</t>
  </si>
  <si>
    <t>Erstattungsbetrag gesamt</t>
  </si>
  <si>
    <t>Datum</t>
  </si>
  <si>
    <t>Diese Abrechnung ist auch ohne Unterschrift gültig.</t>
  </si>
  <si>
    <t xml:space="preserve">Schiedsrichterkosten </t>
  </si>
  <si>
    <t>Link auf nuliga</t>
  </si>
  <si>
    <t>Anzahl km Hin- und Rückfahrt</t>
  </si>
  <si>
    <t>IBAN für Überweisung/Erstattung</t>
  </si>
  <si>
    <t>Quartalsabrechnung</t>
  </si>
  <si>
    <t>Hier können Belege reinkopiert werden:</t>
  </si>
  <si>
    <t>Übungsleiterpauschale</t>
  </si>
  <si>
    <t>Bitte die Trainingsstunden eintragen,</t>
  </si>
  <si>
    <r>
      <t>in denen die Trainer</t>
    </r>
    <r>
      <rPr>
        <b/>
        <sz val="9"/>
        <color theme="1"/>
        <rFont val="Calibri"/>
        <family val="2"/>
        <scheme val="minor"/>
      </rPr>
      <t xml:space="preserve"> tatsächlich zum</t>
    </r>
  </si>
  <si>
    <t>Kalenderwoche</t>
  </si>
  <si>
    <t>Woche ab</t>
  </si>
  <si>
    <t xml:space="preserve">akt. Kalenderwoche KW </t>
  </si>
  <si>
    <t>&lt;- auf Basis dieser Kalenderwoche werden die letzten 13 KW in der nachfolgenden Tabelle berechnet</t>
  </si>
  <si>
    <t>Anwesenheit Trainingszeiten:</t>
  </si>
  <si>
    <t>Turnen/Fitness</t>
  </si>
  <si>
    <t>15 € / Std.</t>
  </si>
  <si>
    <t>Belege / Quittungen in Tabellenblatt "Belege" (s. u.) kopieren</t>
  </si>
  <si>
    <t>&lt;- bitte IBAN eintragen</t>
  </si>
  <si>
    <t>3 € / Std.</t>
  </si>
  <si>
    <t>per Mail an kassenwart-tvdh@gmx.de und andreas.sander@ewetel.net</t>
  </si>
  <si>
    <r>
      <rPr>
        <b/>
        <sz val="9"/>
        <color theme="1"/>
        <rFont val="Calibri"/>
        <family val="2"/>
        <scheme val="minor"/>
      </rPr>
      <t>Training in der Halle waren</t>
    </r>
    <r>
      <rPr>
        <sz val="9"/>
        <color theme="1"/>
        <rFont val="Calibri"/>
        <family val="2"/>
        <scheme val="minor"/>
      </rPr>
      <t>.</t>
    </r>
  </si>
  <si>
    <t>gehören nicht dazu.</t>
  </si>
  <si>
    <t>Mannschaft / Trainer*in</t>
  </si>
  <si>
    <t>Sollen keine Fahrtkosten abgerechnet werden, einfach in Zeile 48 links unten auf das "-" klicken, um die Gruppierung zu minimieren.</t>
  </si>
  <si>
    <t>Der/Die o.a. Trainer/in bestätigt mit der Abgabe der Abrechnung die Richtigkeit der Angaben.</t>
  </si>
  <si>
    <t>evtl. für die SR-Kosten die pdf-Originalspielberichte der Abrechnung beifügen</t>
  </si>
  <si>
    <t>Anzahl Fahrer    (max. 4)</t>
  </si>
  <si>
    <t xml:space="preserve">Punktspiele am Wochenende </t>
  </si>
  <si>
    <t>4. Herren - Deberding</t>
  </si>
  <si>
    <t>Jugendkoordinator - Storz</t>
  </si>
  <si>
    <t>Wer hier nicht aufgeführt ist, meldet sich bitte beim Spielwart Thomas Deberding (Tel. 015201766797), was er warum abrechnen möchte.</t>
  </si>
  <si>
    <t>einfach die Spieltermine aus nuliga für die eigene Mannschaft kopieren und ab Zeile 4 einfügen; s. Bsp. Screenshot rechts</t>
  </si>
  <si>
    <t>Region HRO (7 €/Std.) - max. 168€/Quartal</t>
  </si>
  <si>
    <r>
      <rPr>
        <b/>
        <sz val="9"/>
        <color rgb="FFFF0000"/>
        <rFont val="Calibri"/>
        <family val="2"/>
        <scheme val="minor"/>
      </rPr>
      <t>&lt;- Mannschaft bzw. Trainer/in auswählen</t>
    </r>
    <r>
      <rPr>
        <sz val="9"/>
        <color rgb="FFFF0000"/>
        <rFont val="Calibri"/>
        <family val="2"/>
        <scheme val="minor"/>
      </rPr>
      <t xml:space="preserve"> (bzw. ob Aushilfe oder Turntrainer); Abrechnung Seniorenbereich nur 1 Trainer und Jugendbereich max. 2 Trainer/Mannschaft; Höchstgrenze bei 2-n Trainer HVNB = 756 Euro, HRO = 504 Euro)</t>
    </r>
  </si>
  <si>
    <t>HVNB - Oberliga (9€/Std.) - max. 486€/Quartal</t>
  </si>
  <si>
    <t>Region HRO (7 €/Std.) - max. 252€/Quartal</t>
  </si>
  <si>
    <t>Abzug, wenn max. Pauschale Std. / Quartal überschritten wird</t>
  </si>
  <si>
    <t>Minis, F-/E-Jgd 7€/Std. max 24 Std.; ab D-Jgd. HRO 7€/Std. und HVNB = 8€/Std. max. 36 Std.; Oberliga 9€/Std. max. 54 Std.</t>
  </si>
  <si>
    <t>HVNB (8 €/Std.) - max. 288 €/Quartal</t>
  </si>
  <si>
    <t>HRO (13 €/Std.) - max. 468€/Quartal für 2 Trainer</t>
  </si>
  <si>
    <t>HVNB (8 €/Std.) - max. 432 €/Quartal</t>
  </si>
  <si>
    <t>Region HRO (6 €/Std.) - max. 216€/Quartal</t>
  </si>
  <si>
    <t>mJA - Nowosadtko ab 04/24</t>
  </si>
  <si>
    <t>mJB - Hellmann</t>
  </si>
  <si>
    <t>mJC - Lemke ab 04/24</t>
  </si>
  <si>
    <t>mJB2+3 - Co-Trainer Pingel</t>
  </si>
  <si>
    <t>2. Frauen - Jannik Wefer</t>
  </si>
  <si>
    <t>Aushilfen - Kickbusch wC/D</t>
  </si>
  <si>
    <t>2. Herren - Unger</t>
  </si>
  <si>
    <t xml:space="preserve">mJB2 - Müller-Heitrich </t>
  </si>
  <si>
    <t>mJB3 - Sander</t>
  </si>
  <si>
    <t>mJC2 - Bull/Hummels/Meyer ab 04/24</t>
  </si>
  <si>
    <t xml:space="preserve">mJC - Co-Trainer Kohlhoff ab 04/24 </t>
  </si>
  <si>
    <t>3. Herren - nn</t>
  </si>
  <si>
    <t>mJA - Kettmann 07/24</t>
  </si>
  <si>
    <t>mJB - Co-Trainer Beeger ab 04/24</t>
  </si>
  <si>
    <t>mJF-/Minis - Wessel ab 07/24</t>
  </si>
  <si>
    <t>3. Frauen - Cloppenburg</t>
  </si>
  <si>
    <t>wJC - Möller</t>
  </si>
  <si>
    <t>wJD - Martens</t>
  </si>
  <si>
    <t>wJE1+2 - Wall/Münter</t>
  </si>
  <si>
    <t>Aushilfen - Steinfort wC/D</t>
  </si>
  <si>
    <t>wJB - Berthold</t>
  </si>
  <si>
    <t>Abzug Passiv-Mitgliedsbeitrag/Quartal, falls kein Mitglied</t>
  </si>
  <si>
    <t>4. Frauen - Erik Buss ab 09/24</t>
  </si>
  <si>
    <t>mJE1+2 - Köhrmann/Pannemann</t>
  </si>
  <si>
    <t>Co-Trainer wJA+B Akkermann</t>
  </si>
  <si>
    <t>mJD1+2 - Oetken/Surberg/Beckmann</t>
  </si>
  <si>
    <t xml:space="preserve">1. Frauen - Bürmann </t>
  </si>
  <si>
    <t xml:space="preserve">wJA - Köllner </t>
  </si>
  <si>
    <t>TW-Trainer</t>
  </si>
  <si>
    <t>Ballgewöhnung Schubert ab 01/25</t>
  </si>
  <si>
    <t>Version gültig ab 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</si>
</sst>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rgb="FF000000"/>
      <name val="Verdana"/>
      <family val="2"/>
    </font>
    <font>
      <sz val="8"/>
      <name val="Calibri"/>
      <family val="2"/>
      <scheme val="minor"/>
    </font>
    <font>
      <b/>
      <sz val="10"/>
      <color theme="4"/>
      <name val="Arial"/>
      <family val="2"/>
    </font>
    <font>
      <sz val="9"/>
      <name val="Arial"/>
      <family val="2"/>
    </font>
    <font>
      <b/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C0C0C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7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1"/>
    <xf numFmtId="0" fontId="4" fillId="0" borderId="0" xfId="1" applyFont="1"/>
    <xf numFmtId="0" fontId="1" fillId="0" borderId="0" xfId="1" applyAlignment="1" applyProtection="1">
      <alignment horizontal="center"/>
      <protection hidden="1"/>
    </xf>
    <xf numFmtId="0" fontId="3" fillId="0" borderId="0" xfId="2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center"/>
      <protection hidden="1"/>
    </xf>
    <xf numFmtId="0" fontId="6" fillId="0" borderId="0" xfId="0" applyFont="1"/>
    <xf numFmtId="0" fontId="1" fillId="0" borderId="1" xfId="1" applyBorder="1" applyAlignment="1" applyProtection="1">
      <alignment horizontal="center"/>
      <protection locked="0"/>
    </xf>
    <xf numFmtId="14" fontId="0" fillId="0" borderId="0" xfId="0" applyNumberFormat="1"/>
    <xf numFmtId="0" fontId="7" fillId="0" borderId="0" xfId="3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11" fillId="4" borderId="6" xfId="0" applyFont="1" applyFill="1" applyBorder="1" applyAlignment="1">
      <alignment vertical="top"/>
    </xf>
    <xf numFmtId="14" fontId="11" fillId="4" borderId="6" xfId="0" applyNumberFormat="1" applyFont="1" applyFill="1" applyBorder="1" applyAlignment="1">
      <alignment vertical="top"/>
    </xf>
    <xf numFmtId="0" fontId="7" fillId="4" borderId="6" xfId="3" applyFill="1" applyBorder="1" applyAlignment="1">
      <alignment vertical="top" wrapText="1"/>
    </xf>
    <xf numFmtId="0" fontId="11" fillId="4" borderId="6" xfId="0" applyFont="1" applyFill="1" applyBorder="1" applyAlignment="1">
      <alignment vertical="top" wrapText="1"/>
    </xf>
    <xf numFmtId="0" fontId="7" fillId="4" borderId="6" xfId="3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4" fillId="0" borderId="9" xfId="1" applyFont="1" applyBorder="1" applyAlignment="1">
      <alignment horizontal="center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/>
    <xf numFmtId="0" fontId="6" fillId="3" borderId="0" xfId="0" applyFont="1" applyFill="1" applyAlignment="1">
      <alignment horizontal="left" vertical="top" wrapText="1"/>
    </xf>
    <xf numFmtId="0" fontId="13" fillId="0" borderId="0" xfId="0" applyFont="1"/>
    <xf numFmtId="0" fontId="23" fillId="0" borderId="8" xfId="0" applyFont="1" applyBorder="1" applyAlignment="1">
      <alignment vertical="top" wrapText="1" shrinkToFit="1"/>
    </xf>
    <xf numFmtId="0" fontId="16" fillId="0" borderId="0" xfId="0" applyFont="1"/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14" fontId="6" fillId="0" borderId="0" xfId="0" applyNumberFormat="1" applyFont="1" applyProtection="1">
      <protection locked="0"/>
    </xf>
    <xf numFmtId="0" fontId="24" fillId="0" borderId="0" xfId="1" applyFont="1" applyAlignment="1" applyProtection="1">
      <alignment vertical="center"/>
      <protection locked="0"/>
    </xf>
    <xf numFmtId="0" fontId="1" fillId="0" borderId="0" xfId="1" applyProtection="1">
      <protection locked="0"/>
    </xf>
    <xf numFmtId="0" fontId="9" fillId="0" borderId="0" xfId="0" applyFont="1" applyProtection="1">
      <protection locked="0"/>
    </xf>
    <xf numFmtId="0" fontId="3" fillId="0" borderId="5" xfId="1" applyFont="1" applyBorder="1" applyAlignment="1" applyProtection="1">
      <alignment horizontal="left"/>
      <protection locked="0"/>
    </xf>
    <xf numFmtId="0" fontId="1" fillId="0" borderId="0" xfId="1" applyProtection="1">
      <protection locked="0" hidden="1"/>
    </xf>
    <xf numFmtId="0" fontId="0" fillId="0" borderId="8" xfId="0" applyBorder="1" applyAlignment="1" applyProtection="1">
      <alignment horizontal="right"/>
      <protection locked="0"/>
    </xf>
    <xf numFmtId="0" fontId="3" fillId="0" borderId="11" xfId="1" applyFont="1" applyBorder="1" applyAlignment="1" applyProtection="1">
      <alignment horizontal="left" vertical="center"/>
      <protection locked="0"/>
    </xf>
    <xf numFmtId="0" fontId="0" fillId="0" borderId="10" xfId="0" applyBorder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 hidden="1"/>
    </xf>
    <xf numFmtId="0" fontId="3" fillId="2" borderId="3" xfId="1" applyFont="1" applyFill="1" applyBorder="1" applyAlignment="1" applyProtection="1">
      <alignment horizontal="left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shrinkToFit="1"/>
      <protection locked="0"/>
    </xf>
    <xf numFmtId="14" fontId="1" fillId="0" borderId="0" xfId="1" applyNumberFormat="1" applyAlignment="1" applyProtection="1">
      <alignment horizontal="center"/>
      <protection locked="0" hidden="1"/>
    </xf>
    <xf numFmtId="0" fontId="0" fillId="0" borderId="7" xfId="0" applyBorder="1" applyProtection="1">
      <protection locked="0"/>
    </xf>
    <xf numFmtId="0" fontId="0" fillId="0" borderId="2" xfId="0" applyBorder="1" applyProtection="1">
      <protection locked="0"/>
    </xf>
    <xf numFmtId="14" fontId="1" fillId="0" borderId="9" xfId="1" applyNumberFormat="1" applyBorder="1" applyAlignment="1" applyProtection="1">
      <alignment horizontal="center"/>
      <protection locked="0" hidden="1"/>
    </xf>
    <xf numFmtId="0" fontId="17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4" fillId="0" borderId="0" xfId="1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wrapText="1"/>
      <protection locked="0"/>
    </xf>
    <xf numFmtId="0" fontId="4" fillId="0" borderId="0" xfId="1" applyFont="1" applyAlignment="1" applyProtection="1">
      <alignment horizontal="left"/>
      <protection locked="0"/>
    </xf>
    <xf numFmtId="0" fontId="21" fillId="0" borderId="0" xfId="1" applyFont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0" fontId="20" fillId="0" borderId="0" xfId="1" applyFont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 hidden="1"/>
    </xf>
    <xf numFmtId="0" fontId="0" fillId="0" borderId="0" xfId="0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4" fillId="0" borderId="0" xfId="1" applyFont="1" applyProtection="1">
      <protection locked="0"/>
    </xf>
    <xf numFmtId="14" fontId="0" fillId="0" borderId="0" xfId="0" applyNumberFormat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8" fillId="0" borderId="0" xfId="1" applyFont="1" applyProtection="1">
      <protection locked="0"/>
    </xf>
    <xf numFmtId="14" fontId="0" fillId="0" borderId="0" xfId="0" applyNumberFormat="1" applyAlignment="1" applyProtection="1">
      <alignment vertical="top"/>
      <protection locked="0"/>
    </xf>
    <xf numFmtId="0" fontId="25" fillId="0" borderId="0" xfId="1" applyFont="1" applyAlignment="1" applyProtection="1">
      <alignment vertical="center"/>
      <protection locked="0"/>
    </xf>
    <xf numFmtId="0" fontId="7" fillId="0" borderId="0" xfId="3"/>
    <xf numFmtId="0" fontId="27" fillId="4" borderId="6" xfId="0" applyFont="1" applyFill="1" applyBorder="1" applyAlignment="1">
      <alignment horizontal="left" vertical="top" wrapText="1"/>
    </xf>
    <xf numFmtId="0" fontId="27" fillId="4" borderId="6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/>
    </xf>
    <xf numFmtId="0" fontId="9" fillId="0" borderId="0" xfId="0" applyFont="1" applyAlignment="1" applyProtection="1">
      <alignment vertical="top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0" fillId="4" borderId="0" xfId="0" applyFill="1"/>
    <xf numFmtId="0" fontId="4" fillId="5" borderId="1" xfId="1" applyFont="1" applyFill="1" applyBorder="1" applyAlignment="1" applyProtection="1">
      <alignment horizontal="center"/>
      <protection locked="0" hidden="1"/>
    </xf>
    <xf numFmtId="0" fontId="29" fillId="0" borderId="1" xfId="1" applyFont="1" applyBorder="1" applyAlignment="1" applyProtection="1">
      <alignment horizontal="left" vertical="center" wrapText="1" shrinkToFit="1"/>
      <protection locked="0"/>
    </xf>
    <xf numFmtId="0" fontId="30" fillId="0" borderId="0" xfId="1" applyFont="1" applyProtection="1">
      <protection locked="0"/>
    </xf>
    <xf numFmtId="0" fontId="31" fillId="0" borderId="0" xfId="0" applyFont="1" applyAlignment="1">
      <alignment horizontal="right"/>
    </xf>
    <xf numFmtId="0" fontId="0" fillId="0" borderId="0" xfId="0" applyAlignment="1" applyProtection="1">
      <alignment vertical="top" wrapText="1" shrinkToFit="1"/>
      <protection locked="0"/>
    </xf>
    <xf numFmtId="0" fontId="0" fillId="6" borderId="0" xfId="0" applyFill="1" applyProtection="1">
      <protection locked="0"/>
    </xf>
    <xf numFmtId="0" fontId="3" fillId="6" borderId="8" xfId="1" applyFont="1" applyFill="1" applyBorder="1" applyProtection="1">
      <protection locked="0"/>
    </xf>
    <xf numFmtId="0" fontId="5" fillId="6" borderId="1" xfId="1" applyFont="1" applyFill="1" applyBorder="1" applyAlignment="1" applyProtection="1">
      <alignment horizontal="left" vertical="center"/>
      <protection locked="0"/>
    </xf>
    <xf numFmtId="0" fontId="22" fillId="6" borderId="0" xfId="0" applyFont="1" applyFill="1" applyAlignment="1" applyProtection="1">
      <alignment horizontal="right"/>
      <protection locked="0"/>
    </xf>
    <xf numFmtId="0" fontId="1" fillId="0" borderId="12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top" wrapText="1"/>
    </xf>
    <xf numFmtId="0" fontId="27" fillId="4" borderId="6" xfId="0" applyFont="1" applyFill="1" applyBorder="1" applyAlignment="1">
      <alignment horizontal="left" vertical="top" wrapText="1"/>
    </xf>
  </cellXfs>
  <cellStyles count="4">
    <cellStyle name="Link" xfId="3" builtinId="8"/>
    <cellStyle name="Standard" xfId="0" builtinId="0"/>
    <cellStyle name="Standard 2" xfId="1" xr:uid="{00000000-0005-0000-0000-000002000000}"/>
    <cellStyle name="Standard 3" xfId="2" xr:uid="{00000000-0005-0000-0000-000003000000}"/>
  </cellStyles>
  <dxfs count="31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/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/>
    </dxf>
    <dxf>
      <protection locked="0"/>
    </dxf>
    <dxf>
      <protection locked="1" hidden="0"/>
    </dxf>
    <dxf>
      <protection locked="0" hidden="0"/>
    </dxf>
    <dxf>
      <protection locked="0"/>
    </dxf>
    <dxf>
      <protection locked="0" hidden="0"/>
    </dxf>
    <dxf>
      <protection locked="0"/>
    </dxf>
    <dxf>
      <protection locked="0" hidden="0"/>
    </dxf>
    <dxf>
      <numFmt numFmtId="19" formatCode="dd/mm/yyyy"/>
      <protection locked="0"/>
    </dxf>
    <dxf>
      <protection locked="0" hidden="0"/>
    </dxf>
    <dxf>
      <numFmt numFmtId="0" formatCode="General"/>
      <protection locked="0"/>
    </dxf>
    <dxf>
      <protection locked="0" hidden="0"/>
    </dxf>
    <dxf>
      <protection locked="0"/>
    </dxf>
    <dxf>
      <protection locked="0"/>
    </dxf>
    <dxf>
      <protection locked="0"/>
    </dxf>
    <dxf>
      <protection locked="0"/>
    </dxf>
  </dxfs>
  <tableStyles count="1" defaultTableStyle="TableStyleMedium2" defaultPivotStyle="PivotStyleLight16">
    <tableStyle name="Tabellenformat 1" pivot="0" count="0" xr9:uid="{00000000-0011-0000-FFFF-FFFF00000000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9</xdr:col>
      <xdr:colOff>123825</xdr:colOff>
      <xdr:row>3</xdr:row>
      <xdr:rowOff>104775</xdr:rowOff>
    </xdr:to>
    <xdr:pic>
      <xdr:nvPicPr>
        <xdr:cNvPr id="2" name="Grafik 1" descr="Spielbericht genehmig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381000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123825</xdr:colOff>
      <xdr:row>4</xdr:row>
      <xdr:rowOff>104775</xdr:rowOff>
    </xdr:to>
    <xdr:pic>
      <xdr:nvPicPr>
        <xdr:cNvPr id="3" name="Grafik 2" descr="Spielbericht genehmig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571500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123825</xdr:colOff>
      <xdr:row>3</xdr:row>
      <xdr:rowOff>104775</xdr:rowOff>
    </xdr:to>
    <xdr:pic>
      <xdr:nvPicPr>
        <xdr:cNvPr id="6" name="Grafik 5" descr="Spielbericht genehmigt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381000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123825</xdr:colOff>
      <xdr:row>4</xdr:row>
      <xdr:rowOff>104775</xdr:rowOff>
    </xdr:to>
    <xdr:pic>
      <xdr:nvPicPr>
        <xdr:cNvPr id="7" name="Grafik 6" descr="Spielbericht genehmig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581025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123825</xdr:colOff>
      <xdr:row>5</xdr:row>
      <xdr:rowOff>104775</xdr:rowOff>
    </xdr:to>
    <xdr:pic>
      <xdr:nvPicPr>
        <xdr:cNvPr id="8" name="Grafik 7" descr="Spielbericht genehmigt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781050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123825</xdr:colOff>
      <xdr:row>6</xdr:row>
      <xdr:rowOff>104775</xdr:rowOff>
    </xdr:to>
    <xdr:pic>
      <xdr:nvPicPr>
        <xdr:cNvPr id="9" name="Grafik 8" descr="Spielbericht genehmigt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981075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21</xdr:col>
      <xdr:colOff>286787</xdr:colOff>
      <xdr:row>35</xdr:row>
      <xdr:rowOff>134324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8CD80EEF-1A84-4CC3-B478-ED15D9B4F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10650" y="0"/>
          <a:ext cx="7430537" cy="698279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123825</xdr:colOff>
      <xdr:row>3</xdr:row>
      <xdr:rowOff>104775</xdr:rowOff>
    </xdr:to>
    <xdr:pic>
      <xdr:nvPicPr>
        <xdr:cNvPr id="30" name="Grafik 29" descr="Spielbericht genehmigt">
          <a:extLst>
            <a:ext uri="{FF2B5EF4-FFF2-40B4-BE49-F238E27FC236}">
              <a16:creationId xmlns:a16="http://schemas.microsoft.com/office/drawing/2014/main" id="{1D1F633E-AB05-3852-DF8E-37B925637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57225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123825</xdr:colOff>
      <xdr:row>4</xdr:row>
      <xdr:rowOff>104775</xdr:rowOff>
    </xdr:to>
    <xdr:pic>
      <xdr:nvPicPr>
        <xdr:cNvPr id="31" name="Grafik 30" descr="Spielbericht genehmigt">
          <a:extLst>
            <a:ext uri="{FF2B5EF4-FFF2-40B4-BE49-F238E27FC236}">
              <a16:creationId xmlns:a16="http://schemas.microsoft.com/office/drawing/2014/main" id="{C6A2397B-08DF-8613-D832-29F4F9C16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857250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123825</xdr:colOff>
      <xdr:row>3</xdr:row>
      <xdr:rowOff>104775</xdr:rowOff>
    </xdr:to>
    <xdr:pic>
      <xdr:nvPicPr>
        <xdr:cNvPr id="40" name="Grafik 39" descr="Spielbericht genehmigt">
          <a:extLst>
            <a:ext uri="{FF2B5EF4-FFF2-40B4-BE49-F238E27FC236}">
              <a16:creationId xmlns:a16="http://schemas.microsoft.com/office/drawing/2014/main" id="{AD69AA50-FF45-CA37-2CC9-FBA6ED51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57225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123825</xdr:colOff>
      <xdr:row>4</xdr:row>
      <xdr:rowOff>104775</xdr:rowOff>
    </xdr:to>
    <xdr:pic>
      <xdr:nvPicPr>
        <xdr:cNvPr id="41" name="Grafik 40" descr="Spielbericht genehmigt">
          <a:extLst>
            <a:ext uri="{FF2B5EF4-FFF2-40B4-BE49-F238E27FC236}">
              <a16:creationId xmlns:a16="http://schemas.microsoft.com/office/drawing/2014/main" id="{888863CE-85C8-4290-D53C-7F28B315E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857250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123825</xdr:colOff>
      <xdr:row>3</xdr:row>
      <xdr:rowOff>104775</xdr:rowOff>
    </xdr:to>
    <xdr:pic>
      <xdr:nvPicPr>
        <xdr:cNvPr id="27" name="Grafik 26" descr="Spielbericht genehmigt">
          <a:extLst>
            <a:ext uri="{FF2B5EF4-FFF2-40B4-BE49-F238E27FC236}">
              <a16:creationId xmlns:a16="http://schemas.microsoft.com/office/drawing/2014/main" id="{8BDAF6D8-2E80-BC6C-E420-E3127172D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581025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123825</xdr:colOff>
      <xdr:row>4</xdr:row>
      <xdr:rowOff>104775</xdr:rowOff>
    </xdr:to>
    <xdr:pic>
      <xdr:nvPicPr>
        <xdr:cNvPr id="28" name="Grafik 27" descr="Spielbericht genehmigt">
          <a:extLst>
            <a:ext uri="{FF2B5EF4-FFF2-40B4-BE49-F238E27FC236}">
              <a16:creationId xmlns:a16="http://schemas.microsoft.com/office/drawing/2014/main" id="{C7908FEF-C719-F266-6082-82D7E4994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781050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123825</xdr:colOff>
      <xdr:row>5</xdr:row>
      <xdr:rowOff>104775</xdr:rowOff>
    </xdr:to>
    <xdr:pic>
      <xdr:nvPicPr>
        <xdr:cNvPr id="29" name="Grafik 28" descr="Spielbericht genehmigt">
          <a:extLst>
            <a:ext uri="{FF2B5EF4-FFF2-40B4-BE49-F238E27FC236}">
              <a16:creationId xmlns:a16="http://schemas.microsoft.com/office/drawing/2014/main" id="{F7E938D1-254B-319B-6C8D-EA4ED3EA7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981075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123825</xdr:colOff>
      <xdr:row>6</xdr:row>
      <xdr:rowOff>104775</xdr:rowOff>
    </xdr:to>
    <xdr:pic>
      <xdr:nvPicPr>
        <xdr:cNvPr id="32" name="Grafik 31" descr="Spielbericht genehmigt">
          <a:extLst>
            <a:ext uri="{FF2B5EF4-FFF2-40B4-BE49-F238E27FC236}">
              <a16:creationId xmlns:a16="http://schemas.microsoft.com/office/drawing/2014/main" id="{FBBB335F-E28F-7765-B1C4-38CEFF25E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1181100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123825</xdr:colOff>
      <xdr:row>7</xdr:row>
      <xdr:rowOff>104775</xdr:rowOff>
    </xdr:to>
    <xdr:pic>
      <xdr:nvPicPr>
        <xdr:cNvPr id="33" name="Grafik 32" descr="Spielbericht genehmigt">
          <a:extLst>
            <a:ext uri="{FF2B5EF4-FFF2-40B4-BE49-F238E27FC236}">
              <a16:creationId xmlns:a16="http://schemas.microsoft.com/office/drawing/2014/main" id="{F10D9E85-2C29-CB99-BC83-DFB8361ED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1381125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123825</xdr:colOff>
      <xdr:row>8</xdr:row>
      <xdr:rowOff>104775</xdr:rowOff>
    </xdr:to>
    <xdr:pic>
      <xdr:nvPicPr>
        <xdr:cNvPr id="34" name="Grafik 33" descr="Spielbericht genehmigt">
          <a:extLst>
            <a:ext uri="{FF2B5EF4-FFF2-40B4-BE49-F238E27FC236}">
              <a16:creationId xmlns:a16="http://schemas.microsoft.com/office/drawing/2014/main" id="{2E4142DF-77FB-FB04-1FBC-34317831D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1581150"/>
          <a:ext cx="1238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3" displayName="Tabelle3" ref="A25:G46" totalsRowCount="1" headerRowDxfId="30" dataDxfId="29" totalsRowDxfId="28" headerRowCellStyle="Standard" dataCellStyle="Standard" totalsRowCellStyle="Standard">
  <tableColumns count="7">
    <tableColumn id="1" xr3:uid="{00000000-0010-0000-0000-000001000000}" name="Fahrtkosten und Schiedsrichterkosten" dataDxfId="27" totalsRowDxfId="26" dataCellStyle="Standard">
      <calculatedColumnFormula>'Kopie von nuliga'!F3</calculatedColumnFormula>
    </tableColumn>
    <tableColumn id="2" xr3:uid="{00000000-0010-0000-0000-000002000000}" name=" " dataDxfId="25" totalsRowDxfId="24" dataCellStyle="Standard">
      <calculatedColumnFormula>'Kopie von nuliga'!G3</calculatedColumnFormula>
    </tableColumn>
    <tableColumn id="3" xr3:uid="{00000000-0010-0000-0000-000003000000}" name="Datum" dataDxfId="23" totalsRowDxfId="22" dataCellStyle="Standard">
      <calculatedColumnFormula>'Kopie von nuliga'!B3</calculatedColumnFormula>
    </tableColumn>
    <tableColumn id="5" xr3:uid="{00000000-0010-0000-0000-000005000000}" name="Anzahl km Hin- und Rückfahrt" dataDxfId="21" totalsRowDxfId="20" dataCellStyle="Standard"/>
    <tableColumn id="6" xr3:uid="{00000000-0010-0000-0000-000006000000}" name="Anzahl Fahrer    (max. 4)" dataDxfId="19" totalsRowDxfId="18" dataCellStyle="Standard"/>
    <tableColumn id="7" xr3:uid="{00000000-0010-0000-0000-000007000000}" name="Fahrtkosten (10 Ct./km)" totalsRowFunction="sum" dataDxfId="17" dataCellStyle="Standard">
      <calculatedColumnFormula>D26*0.1*E26</calculatedColumnFormula>
    </tableColumn>
    <tableColumn id="9" xr3:uid="{00000000-0010-0000-0000-000009000000}" name="Schiedsrichterkosten " totalsRowFunction="sum" dataDxfId="16" dataCellStyle="Standard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e4" displayName="Tabelle4" ref="C7:G20" totalsRowShown="0" headerRowDxfId="15" dataDxfId="13" headerRowBorderDxfId="14" tableBorderDxfId="12" totalsRowBorderDxfId="11" headerRowCellStyle="Standard 2" dataCellStyle="Standard 2">
  <tableColumns count="5">
    <tableColumn id="1" xr3:uid="{00000000-0010-0000-0100-000001000000}" name="Mo" dataDxfId="10" dataCellStyle="Standard 2"/>
    <tableColumn id="2" xr3:uid="{00000000-0010-0000-0100-000002000000}" name="Di" dataDxfId="9" dataCellStyle="Standard 2"/>
    <tableColumn id="3" xr3:uid="{00000000-0010-0000-0100-000003000000}" name="Mi" dataDxfId="8" dataCellStyle="Standard 2"/>
    <tableColumn id="4" xr3:uid="{00000000-0010-0000-0100-000004000000}" name="Do" dataDxfId="7" dataCellStyle="Standard 2"/>
    <tableColumn id="5" xr3:uid="{00000000-0010-0000-0100-000005000000}" name="Fr" dataDxfId="6" dataCellStyle="Standard 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le2" displayName="Tabelle2" ref="A1:B6" totalsRowShown="0" dataDxfId="4" headerRowBorderDxfId="5" tableBorderDxfId="3" totalsRowBorderDxfId="2">
  <tableColumns count="2">
    <tableColumn id="1" xr3:uid="{00000000-0010-0000-0200-000001000000}" name="Quartalsabrechnung" dataDxfId="1" dataCellStyle="Standard 2"/>
    <tableColumn id="2" xr3:uid="{00000000-0010-0000-0200-000002000000}" name="per Mail an kassenwart-tvdh@gmx.de und andreas.sander@ewetel.net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hvn-handball.liga.nu/cgi-bin/WebObjects/nuLigaHBDE.woa/wa/teamPortrait?teamtable=1827126&amp;pageState=vorrunde&amp;championship=HVN+2022%2F23&amp;group=295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tabSelected="1" workbookViewId="0">
      <selection activeCell="B6" sqref="B6"/>
    </sheetView>
  </sheetViews>
  <sheetFormatPr baseColWidth="10" defaultColWidth="10.7109375" defaultRowHeight="15" outlineLevelRow="1" x14ac:dyDescent="0.25"/>
  <cols>
    <col min="1" max="1" width="30.7109375" style="28" customWidth="1"/>
    <col min="2" max="2" width="36.85546875" style="28" customWidth="1"/>
    <col min="3" max="3" width="10.7109375" style="28"/>
    <col min="4" max="4" width="10.85546875" style="28" customWidth="1"/>
    <col min="5" max="5" width="12.140625" style="28" customWidth="1"/>
    <col min="6" max="6" width="13.140625" style="28" customWidth="1"/>
    <col min="7" max="7" width="12" style="28" customWidth="1"/>
    <col min="8" max="8" width="21.7109375" style="28" bestFit="1" customWidth="1"/>
    <col min="9" max="9" width="30.140625" style="28" customWidth="1"/>
    <col min="10" max="11" width="10.7109375" style="28" customWidth="1"/>
    <col min="12" max="12" width="17.5703125" style="28" customWidth="1"/>
    <col min="13" max="14" width="11.42578125" style="28" customWidth="1"/>
    <col min="15" max="15" width="15.140625" style="28" customWidth="1"/>
    <col min="16" max="16384" width="10.7109375" style="28"/>
  </cols>
  <sheetData>
    <row r="1" spans="1:15" ht="23.25" x14ac:dyDescent="0.35">
      <c r="A1" s="26" t="s">
        <v>16</v>
      </c>
      <c r="B1" s="27" t="s">
        <v>31</v>
      </c>
      <c r="H1" s="29">
        <f ca="1">TODAY()</f>
        <v>45664</v>
      </c>
      <c r="I1" s="77" t="s">
        <v>84</v>
      </c>
    </row>
    <row r="2" spans="1:15" x14ac:dyDescent="0.25">
      <c r="A2" s="72" t="s">
        <v>34</v>
      </c>
      <c r="B2" s="80" t="s">
        <v>40</v>
      </c>
      <c r="C2" s="66" t="s">
        <v>45</v>
      </c>
      <c r="D2" s="31"/>
      <c r="E2" s="31"/>
      <c r="F2" s="31"/>
      <c r="N2" s="31"/>
    </row>
    <row r="3" spans="1:15" ht="51" x14ac:dyDescent="0.25">
      <c r="A3" s="75" t="s">
        <v>49</v>
      </c>
      <c r="B3" s="24" t="str">
        <f>IF(B2=Hilfstabellen!A17,Hilfstabellen!C17,IF(B2=Hilfstabellen!A16,Hilfstabellen!C16,IF(B2=Hilfstabellen!A17,Hilfstabellen!C17,IF(B2=Hilfstabellen!A18,Hilfstabellen!C18,IF(B2=Hilfstabellen!A19,Hilfstabellen!C19,IF(B2=Hilfstabellen!A20,Hilfstabellen!C20,IF(B2=Hilfstabellen!A21,Hilfstabellen!C21,IF(B2=Hilfstabellen!A22,Hilfstabellen!C22,IF(B2=Hilfstabellen!A23,Hilfstabellen!C23,IF(B2=Hilfstabellen!A24,Hilfstabellen!C24,IF(B2=Hilfstabellen!A25,Hilfstabellen!C25,IF(B2=Hilfstabellen!A26,Hilfstabellen!C26,IF(B2=Hilfstabellen!A27,Hilfstabellen!C27,IF(B2=Hilfstabellen!A28,Hilfstabellen!C28,IF(B2=Hilfstabellen!A29,Hilfstabellen!C29,IF(B2=Hilfstabellen!A30,Hilfstabellen!C30,IF(B2=Hilfstabellen!A31,Hilfstabellen!C31,IF(B2=Hilfstabellen!A32,Hilfstabellen!C32,IF(B2=Hilfstabellen!A32,Hilfstabellen!C32,IF(B2=Hilfstabellen!A33,Hilfstabellen!C33,IF(B2=Hilfstabellen!A34,Hilfstabellen!C34,IF(B2=Hilfstabellen!A35,Hilfstabellen!C35,IF(B2=Hilfstabellen!A36,Hilfstabellen!C36,IF(B2=Hilfstabellen!A37,Hilfstabellen!C37,IF(B2=Hilfstabellen!A38,Hilfstabellen!C38,IF(B2=Hilfstabellen!A39,Hilfstabellen!C39,IF(B2=Hilfstabellen!A40,Hilfstabellen!C40,IF(B2=Hilfstabellen!A41,Hilfstabellen!C41,IF(B2=Hilfstabellen!A42,Hilfstabellen!C42,IF(B2=Hilfstabellen!A43,Hilfstabellen!C43,IF(B2=Hilfstabellen!A44,Hilfstabellen!C44,IF(B2=Hilfstabellen!A45,Hilfstabellen!C45,IF(B2=Hilfstabellen!A46,Hilfstabellen!C46,IF(B2=Hilfstabellen!A47,Hilfstabellen!C47,IF(B2=Hilfstabellen!A48,Hilfstabellen!C48)))))))))))))))))))))))))))))))))))</f>
        <v>Region HRO (7 €/Std.) - max. 252€/Quartal</v>
      </c>
      <c r="C3" s="71" t="s">
        <v>42</v>
      </c>
      <c r="E3" s="31"/>
      <c r="F3" s="31"/>
    </row>
    <row r="4" spans="1:15" x14ac:dyDescent="0.25">
      <c r="A4" s="33" t="s">
        <v>15</v>
      </c>
      <c r="B4" s="81"/>
      <c r="C4" s="30" t="s">
        <v>29</v>
      </c>
      <c r="E4" s="31"/>
      <c r="F4" s="34"/>
      <c r="N4" s="31"/>
    </row>
    <row r="5" spans="1:15" ht="18.75" x14ac:dyDescent="0.3">
      <c r="A5" s="35" t="s">
        <v>23</v>
      </c>
      <c r="B5" s="82">
        <v>14</v>
      </c>
      <c r="C5" s="32" t="s">
        <v>24</v>
      </c>
      <c r="D5" s="31"/>
      <c r="E5" s="31"/>
      <c r="F5" s="34"/>
      <c r="N5" s="31"/>
    </row>
    <row r="6" spans="1:15" x14ac:dyDescent="0.25">
      <c r="A6" s="36"/>
      <c r="B6" s="37"/>
      <c r="C6" s="38"/>
      <c r="D6" s="38"/>
      <c r="E6" s="38"/>
      <c r="F6" s="38"/>
      <c r="G6" s="39"/>
      <c r="H6" s="31"/>
      <c r="I6" s="31"/>
      <c r="N6" s="31"/>
    </row>
    <row r="7" spans="1:15" outlineLevel="1" x14ac:dyDescent="0.25">
      <c r="A7" s="40" t="s">
        <v>25</v>
      </c>
      <c r="B7" s="74" t="s">
        <v>22</v>
      </c>
      <c r="C7" s="41" t="s">
        <v>1</v>
      </c>
      <c r="D7" s="42" t="s">
        <v>2</v>
      </c>
      <c r="E7" s="42" t="s">
        <v>3</v>
      </c>
      <c r="F7" s="42" t="s">
        <v>4</v>
      </c>
      <c r="G7" s="42" t="s">
        <v>5</v>
      </c>
      <c r="I7" s="31"/>
    </row>
    <row r="8" spans="1:15" outlineLevel="1" x14ac:dyDescent="0.25">
      <c r="A8" s="43" t="s">
        <v>19</v>
      </c>
      <c r="B8" s="44">
        <f ca="1">DATE(Hilfstabellen!A1,1,7*Hilfstabellen!B2-3-WEEKDAY(DATE(Hilfstabellen!A1,,),3))</f>
        <v>45656</v>
      </c>
      <c r="C8" s="83"/>
      <c r="D8" s="7"/>
      <c r="E8" s="7">
        <v>1.5</v>
      </c>
      <c r="F8" s="7"/>
      <c r="G8" s="7"/>
      <c r="I8" s="31"/>
      <c r="O8" s="31"/>
    </row>
    <row r="9" spans="1:15" outlineLevel="1" x14ac:dyDescent="0.25">
      <c r="A9" s="43" t="s">
        <v>20</v>
      </c>
      <c r="B9" s="44">
        <f ca="1">DATE(Hilfstabellen!$A1,1,7*Hilfstabellen!B3-3-WEEKDAY(DATE(Hilfstabellen!$A1,,),3))</f>
        <v>45663</v>
      </c>
      <c r="C9" s="7"/>
      <c r="D9" s="7"/>
      <c r="E9" s="7">
        <v>1.5</v>
      </c>
      <c r="F9" s="7"/>
      <c r="G9" s="7"/>
      <c r="O9" s="31"/>
    </row>
    <row r="10" spans="1:15" outlineLevel="1" x14ac:dyDescent="0.25">
      <c r="A10" s="43" t="s">
        <v>32</v>
      </c>
      <c r="B10" s="44">
        <f ca="1">DATE(Hilfstabellen!$A1,1,7*Hilfstabellen!B4-3-WEEKDAY(DATE(Hilfstabellen!$A1,,),3))</f>
        <v>45670</v>
      </c>
      <c r="C10" s="7"/>
      <c r="D10" s="7"/>
      <c r="E10" s="7">
        <v>1.5</v>
      </c>
      <c r="F10" s="7"/>
      <c r="G10" s="7"/>
      <c r="O10" s="31"/>
    </row>
    <row r="11" spans="1:15" outlineLevel="1" x14ac:dyDescent="0.25">
      <c r="A11" s="43" t="s">
        <v>39</v>
      </c>
      <c r="B11" s="44">
        <f ca="1">DATE(Hilfstabellen!A1,1,7*Hilfstabellen!B5-3-WEEKDAY(DATE(Hilfstabellen!$A1,,),3))</f>
        <v>45677</v>
      </c>
      <c r="C11" s="7"/>
      <c r="D11" s="7"/>
      <c r="E11" s="7">
        <v>1.5</v>
      </c>
      <c r="F11" s="7"/>
      <c r="G11" s="7"/>
      <c r="O11" s="31"/>
    </row>
    <row r="12" spans="1:15" outlineLevel="1" x14ac:dyDescent="0.25">
      <c r="A12" s="43" t="s">
        <v>33</v>
      </c>
      <c r="B12" s="44">
        <f ca="1">DATE(Hilfstabellen!A1,1,7*Hilfstabellen!B6-3-WEEKDAY(DATE(Hilfstabellen!$A1,,),3))</f>
        <v>45684</v>
      </c>
      <c r="C12" s="7"/>
      <c r="D12" s="7"/>
      <c r="E12" s="7">
        <v>1.5</v>
      </c>
      <c r="F12" s="7"/>
      <c r="G12" s="7"/>
      <c r="I12" s="31"/>
      <c r="O12" s="31"/>
    </row>
    <row r="13" spans="1:15" outlineLevel="1" x14ac:dyDescent="0.25">
      <c r="A13" s="43"/>
      <c r="B13" s="44">
        <f ca="1">DATE(Hilfstabellen!$A1,1,7*Hilfstabellen!B7-3-WEEKDAY(DATE(Hilfstabellen!$A1,,),3))</f>
        <v>45691</v>
      </c>
      <c r="C13" s="7"/>
      <c r="D13" s="7"/>
      <c r="E13" s="7">
        <v>1.5</v>
      </c>
      <c r="F13" s="7"/>
      <c r="G13" s="7"/>
      <c r="O13" s="31"/>
    </row>
    <row r="14" spans="1:15" outlineLevel="1" x14ac:dyDescent="0.25">
      <c r="A14" s="45"/>
      <c r="B14" s="44">
        <f ca="1">DATE(Hilfstabellen!$A1,1,7*Hilfstabellen!B8-3-WEEKDAY(DATE(Hilfstabellen!$A1,,),3))</f>
        <v>45698</v>
      </c>
      <c r="C14" s="7"/>
      <c r="D14" s="7"/>
      <c r="E14" s="7">
        <v>1.5</v>
      </c>
      <c r="F14" s="7"/>
      <c r="G14" s="7"/>
      <c r="O14" s="31"/>
    </row>
    <row r="15" spans="1:15" outlineLevel="1" x14ac:dyDescent="0.25">
      <c r="A15" s="45"/>
      <c r="B15" s="44">
        <f ca="1">DATE(Hilfstabellen!$A1,1,7*Hilfstabellen!B9-3-WEEKDAY(DATE(Hilfstabellen!$A1,,),3))</f>
        <v>45705</v>
      </c>
      <c r="C15" s="7"/>
      <c r="D15" s="7"/>
      <c r="E15" s="7">
        <v>1.5</v>
      </c>
      <c r="F15" s="7"/>
      <c r="G15" s="7"/>
      <c r="O15" s="31"/>
    </row>
    <row r="16" spans="1:15" outlineLevel="1" x14ac:dyDescent="0.25">
      <c r="A16" s="45"/>
      <c r="B16" s="44">
        <f ca="1">DATE(Hilfstabellen!$A1,1,7*Hilfstabellen!B10-3-WEEKDAY(DATE(Hilfstabellen!$A1,,),3))</f>
        <v>45712</v>
      </c>
      <c r="C16" s="7"/>
      <c r="D16" s="7"/>
      <c r="E16" s="7">
        <v>1.5</v>
      </c>
      <c r="F16" s="7"/>
      <c r="G16" s="7"/>
      <c r="I16" s="31"/>
      <c r="O16" s="31"/>
    </row>
    <row r="17" spans="1:17" outlineLevel="1" x14ac:dyDescent="0.25">
      <c r="A17" s="45"/>
      <c r="B17" s="44">
        <f ca="1">DATE(Hilfstabellen!$A1,1,7*Hilfstabellen!B11-3-WEEKDAY(DATE(Hilfstabellen!$A1,,),3))</f>
        <v>45719</v>
      </c>
      <c r="C17" s="7"/>
      <c r="D17" s="7"/>
      <c r="E17" s="7">
        <v>1.5</v>
      </c>
      <c r="F17" s="7"/>
      <c r="G17" s="7"/>
      <c r="O17" s="31"/>
    </row>
    <row r="18" spans="1:17" outlineLevel="1" x14ac:dyDescent="0.25">
      <c r="A18" s="45"/>
      <c r="B18" s="44">
        <f ca="1">DATE(Hilfstabellen!$A1,1,7*Hilfstabellen!B12-3-WEEKDAY(DATE(Hilfstabellen!$A1,,),3))</f>
        <v>45726</v>
      </c>
      <c r="C18" s="7"/>
      <c r="D18" s="7"/>
      <c r="E18" s="7">
        <v>1.5</v>
      </c>
      <c r="F18" s="7"/>
      <c r="G18" s="7"/>
      <c r="O18" s="31"/>
    </row>
    <row r="19" spans="1:17" outlineLevel="1" x14ac:dyDescent="0.25">
      <c r="A19" s="45"/>
      <c r="B19" s="44">
        <f ca="1">DATE(Hilfstabellen!$A1,1,7*Hilfstabellen!B13-3-WEEKDAY(DATE(Hilfstabellen!A1,,),3))</f>
        <v>45733</v>
      </c>
      <c r="C19" s="7"/>
      <c r="D19" s="7"/>
      <c r="E19" s="7">
        <v>1.5</v>
      </c>
      <c r="F19" s="7"/>
      <c r="G19" s="7"/>
      <c r="O19" s="31"/>
    </row>
    <row r="20" spans="1:17" outlineLevel="1" x14ac:dyDescent="0.25">
      <c r="A20" s="46"/>
      <c r="B20" s="47">
        <f ca="1">DATE(Hilfstabellen!$A1,1,7*Hilfstabellen!B14-3-WEEKDAY(DATE(Hilfstabellen!A1,,),3))</f>
        <v>45740</v>
      </c>
      <c r="C20" s="84"/>
      <c r="D20" s="7"/>
      <c r="E20" s="7"/>
      <c r="F20" s="7"/>
      <c r="G20" s="7"/>
      <c r="H20" s="48" t="s">
        <v>18</v>
      </c>
      <c r="I20" s="31"/>
      <c r="O20" s="31"/>
    </row>
    <row r="21" spans="1:17" ht="23.25" outlineLevel="1" x14ac:dyDescent="0.35">
      <c r="F21" s="49" t="s">
        <v>7</v>
      </c>
      <c r="G21" s="4">
        <f>SUM(C8:G20)</f>
        <v>18</v>
      </c>
      <c r="H21" s="23">
        <f>ROUND(G21*Hilfstabellen!C1,2)</f>
        <v>126</v>
      </c>
      <c r="Q21" s="50"/>
    </row>
    <row r="22" spans="1:17" ht="24.75" outlineLevel="1" x14ac:dyDescent="0.25">
      <c r="H22">
        <f>IF(Hilfstabellen!C2&lt;H21,Hilfstabellen!C2-H21,0)</f>
        <v>0</v>
      </c>
      <c r="I22" s="51" t="s">
        <v>48</v>
      </c>
      <c r="O22" s="31"/>
    </row>
    <row r="23" spans="1:17" x14ac:dyDescent="0.25">
      <c r="A23" s="52"/>
      <c r="C23" s="38"/>
      <c r="D23" s="38"/>
      <c r="E23" s="38"/>
      <c r="F23" s="38"/>
      <c r="G23" s="39"/>
      <c r="H23" s="1">
        <f>IF(B2=Hilfstabellen!A17,Hilfstabellen!E17,IF(B2=Hilfstabellen!A16,Hilfstabellen!E16,IF(B2=Hilfstabellen!A18,Hilfstabellen!E18,IF(B2=Hilfstabellen!A19,Hilfstabellen!E19,IF(B2=Hilfstabellen!A20,Hilfstabellen!E20,IF(B2=Hilfstabellen!A21,Hilfstabellen!E21,IF(B2=Hilfstabellen!A22,Hilfstabellen!E22,IF(B2=Hilfstabellen!A23,Hilfstabellen!E23,IF(B2=Hilfstabellen!A24,Hilfstabellen!E24,IF(B2=Hilfstabellen!A25,Hilfstabellen!E25,IF(B2=Hilfstabellen!A26,Hilfstabellen!E26,IF(B2=Hilfstabellen!A27,Hilfstabellen!E27,IF(B2=Hilfstabellen!A28,Hilfstabellen!E28,IF(B2=Hilfstabellen!A29,Hilfstabellen!E29,IF(B2=Hilfstabellen!A30,Hilfstabellen!E30,IF(B2=Hilfstabellen!A31,Hilfstabellen!E31,IF(B2=Hilfstabellen!A32,Hilfstabellen!E32,IF(B2=Hilfstabellen!A33,Hilfstabellen!E33,IF(B2=Hilfstabellen!A34,Hilfstabellen!E34,IF(B2=Hilfstabellen!A35,Hilfstabellen!E35,IF(B2=Hilfstabellen!A36,Hilfstabellen!E36,IF(B2=Hilfstabellen!A37,Hilfstabellen!E37,IF(B2=Hilfstabellen!A38,Hilfstabellen!E38,IF(B2=Hilfstabellen!A39,Hilfstabellen!E39,IF(B2=Hilfstabellen!A40,Hilfstabellen!E40,IF(B2=Hilfstabellen!A41,Hilfstabellen!E41,IF(B2=Hilfstabellen!A42,Hilfstabellen!E42,IF(B2=Hilfstabellen!A43,Hilfstabellen!E43,IF(B2=Hilfstabellen!A44,Hilfstabellen!E44,IF(B2=Hilfstabellen!A45,Hilfstabellen!E45,IF(B2=Hilfstabellen!A46,Hilfstabellen!E46,IF(B2=Hilfstabellen!A47,Hilfstabellen!E47,IF(B2=Hilfstabellen!A48,Hilfstabellen!E48)))))))))))))))))))))))))))))))))</f>
        <v>0</v>
      </c>
      <c r="I23" s="76" t="s">
        <v>75</v>
      </c>
      <c r="N23" s="31"/>
    </row>
    <row r="24" spans="1:17" outlineLevel="1" x14ac:dyDescent="0.25">
      <c r="A24" s="53" t="s">
        <v>35</v>
      </c>
      <c r="B24" s="54"/>
      <c r="C24" s="55"/>
      <c r="D24" s="55"/>
      <c r="E24" s="55"/>
      <c r="F24" s="55"/>
      <c r="G24" s="56"/>
      <c r="H24" s="31"/>
      <c r="I24" s="31"/>
      <c r="N24" s="31"/>
    </row>
    <row r="25" spans="1:17" ht="45" outlineLevel="1" x14ac:dyDescent="0.25">
      <c r="A25" s="28" t="s">
        <v>6</v>
      </c>
      <c r="B25" s="28" t="s">
        <v>0</v>
      </c>
      <c r="C25" s="28" t="s">
        <v>10</v>
      </c>
      <c r="D25" s="57" t="s">
        <v>14</v>
      </c>
      <c r="E25" s="78" t="s">
        <v>38</v>
      </c>
      <c r="F25" s="57" t="s">
        <v>8</v>
      </c>
      <c r="G25" s="57" t="s">
        <v>12</v>
      </c>
      <c r="H25" s="58" t="s">
        <v>28</v>
      </c>
      <c r="I25" s="28" t="s">
        <v>37</v>
      </c>
      <c r="L25" s="39"/>
      <c r="M25" s="59"/>
      <c r="O25" s="31"/>
    </row>
    <row r="26" spans="1:17" outlineLevel="1" x14ac:dyDescent="0.25">
      <c r="A26" s="28">
        <f>'Kopie von nuliga'!F3</f>
        <v>0</v>
      </c>
      <c r="B26" s="28">
        <f>'Kopie von nuliga'!G3</f>
        <v>0</v>
      </c>
      <c r="C26" s="60"/>
      <c r="F26"/>
      <c r="H26" s="28" t="str">
        <f>IF(Tabelle3[[#This Row],[Anzahl Fahrer    (max. 4)]]&gt;0,"Name der Fahrer:"," ")</f>
        <v xml:space="preserve"> </v>
      </c>
    </row>
    <row r="27" spans="1:17" outlineLevel="1" x14ac:dyDescent="0.25">
      <c r="A27" s="28">
        <f>'Kopie von nuliga'!F4</f>
        <v>0</v>
      </c>
      <c r="B27" s="28">
        <f>'Kopie von nuliga'!G4</f>
        <v>0</v>
      </c>
      <c r="C27" s="60">
        <f>'Kopie von nuliga'!B4</f>
        <v>0</v>
      </c>
      <c r="D27" s="79"/>
      <c r="E27" s="79"/>
      <c r="F27">
        <f>D27*0.1*E27</f>
        <v>0</v>
      </c>
      <c r="H27" s="28" t="str">
        <f>IF(Tabelle3[[#This Row],[Anzahl Fahrer    (max. 4)]]&gt;0,"Namen der Fahrer:"," ")</f>
        <v xml:space="preserve"> </v>
      </c>
      <c r="I27" s="61"/>
    </row>
    <row r="28" spans="1:17" outlineLevel="1" x14ac:dyDescent="0.25">
      <c r="A28" s="28">
        <f>'Kopie von nuliga'!F5</f>
        <v>0</v>
      </c>
      <c r="B28" s="28">
        <f>'Kopie von nuliga'!G5</f>
        <v>0</v>
      </c>
      <c r="C28" s="60">
        <f>'Kopie von nuliga'!B5</f>
        <v>0</v>
      </c>
      <c r="D28" s="79"/>
      <c r="E28" s="79"/>
      <c r="F28">
        <f>D28*0.1*E28</f>
        <v>0</v>
      </c>
      <c r="H28" s="28" t="str">
        <f>IF(Tabelle3[[#This Row],[Anzahl Fahrer    (max. 4)]]&gt;0,"Namen der Fahrer:"," ")</f>
        <v xml:space="preserve"> </v>
      </c>
    </row>
    <row r="29" spans="1:17" outlineLevel="1" x14ac:dyDescent="0.25">
      <c r="A29" s="28">
        <f>'Kopie von nuliga'!F6</f>
        <v>0</v>
      </c>
      <c r="B29" s="28">
        <f>'Kopie von nuliga'!G6</f>
        <v>0</v>
      </c>
      <c r="C29" s="60">
        <f>'Kopie von nuliga'!B6</f>
        <v>0</v>
      </c>
      <c r="D29" s="79"/>
      <c r="E29" s="79"/>
      <c r="F29">
        <f>D29*0.1*E29</f>
        <v>0</v>
      </c>
      <c r="H29" s="28" t="str">
        <f>IF(Tabelle3[[#This Row],[Anzahl Fahrer    (max. 4)]]&gt;0,"Namen der Fahrer:"," ")</f>
        <v xml:space="preserve"> </v>
      </c>
    </row>
    <row r="30" spans="1:17" outlineLevel="1" x14ac:dyDescent="0.25">
      <c r="A30" s="28">
        <f>'Kopie von nuliga'!F7</f>
        <v>0</v>
      </c>
      <c r="B30" s="28">
        <f>'Kopie von nuliga'!G7</f>
        <v>0</v>
      </c>
      <c r="C30" s="60">
        <f>'Kopie von nuliga'!B7</f>
        <v>0</v>
      </c>
      <c r="D30" s="79"/>
      <c r="E30" s="79"/>
      <c r="F30">
        <f>D30*0.1*E30</f>
        <v>0</v>
      </c>
      <c r="H30" s="28" t="str">
        <f>IF(Tabelle3[[#This Row],[Anzahl Fahrer    (max. 4)]]&gt;0,"Namen der Fahrer:"," ")</f>
        <v xml:space="preserve"> </v>
      </c>
    </row>
    <row r="31" spans="1:17" outlineLevel="1" x14ac:dyDescent="0.25">
      <c r="A31" s="28">
        <f>'Kopie von nuliga'!F8</f>
        <v>0</v>
      </c>
      <c r="B31" s="28">
        <f>'Kopie von nuliga'!G8</f>
        <v>0</v>
      </c>
      <c r="C31" s="60">
        <f>'Kopie von nuliga'!B8</f>
        <v>0</v>
      </c>
      <c r="D31" s="79"/>
      <c r="E31" s="79"/>
      <c r="F31">
        <f t="shared" ref="F31:F38" si="0">D31*0.1*E31</f>
        <v>0</v>
      </c>
      <c r="H31" s="28" t="str">
        <f>IF(Tabelle3[[#This Row],[Anzahl Fahrer    (max. 4)]]&gt;0,"Namen der Fahrer:"," ")</f>
        <v xml:space="preserve"> </v>
      </c>
    </row>
    <row r="32" spans="1:17" outlineLevel="1" x14ac:dyDescent="0.25">
      <c r="A32" s="28">
        <f>'Kopie von nuliga'!F9</f>
        <v>0</v>
      </c>
      <c r="B32" s="28">
        <f>'Kopie von nuliga'!G9</f>
        <v>0</v>
      </c>
      <c r="C32" s="60">
        <f>'Kopie von nuliga'!B9</f>
        <v>0</v>
      </c>
      <c r="D32" s="79"/>
      <c r="E32" s="79"/>
      <c r="F32">
        <f t="shared" si="0"/>
        <v>0</v>
      </c>
      <c r="H32" s="28" t="str">
        <f>IF(Tabelle3[[#This Row],[Anzahl Fahrer    (max. 4)]]&gt;0,"Namen der Fahrer:"," ")</f>
        <v xml:space="preserve"> </v>
      </c>
    </row>
    <row r="33" spans="1:8" outlineLevel="1" x14ac:dyDescent="0.25">
      <c r="A33" s="28">
        <f>'Kopie von nuliga'!F10</f>
        <v>0</v>
      </c>
      <c r="B33" s="28">
        <f>'Kopie von nuliga'!G10</f>
        <v>0</v>
      </c>
      <c r="C33" s="60">
        <f>'Kopie von nuliga'!B10</f>
        <v>0</v>
      </c>
      <c r="D33" s="79"/>
      <c r="E33" s="79"/>
      <c r="F33">
        <f t="shared" si="0"/>
        <v>0</v>
      </c>
      <c r="H33" s="28" t="str">
        <f>IF(Tabelle3[[#This Row],[Anzahl Fahrer    (max. 4)]]&gt;0,"Namen der Fahrer:"," ")</f>
        <v xml:space="preserve"> </v>
      </c>
    </row>
    <row r="34" spans="1:8" outlineLevel="1" x14ac:dyDescent="0.25">
      <c r="A34" s="28">
        <f>'Kopie von nuliga'!F11</f>
        <v>0</v>
      </c>
      <c r="B34" s="28">
        <f>'Kopie von nuliga'!G11</f>
        <v>0</v>
      </c>
      <c r="C34" s="60">
        <f>'Kopie von nuliga'!B11</f>
        <v>0</v>
      </c>
      <c r="D34" s="79"/>
      <c r="E34" s="79"/>
      <c r="F34">
        <f t="shared" si="0"/>
        <v>0</v>
      </c>
      <c r="H34" s="28" t="str">
        <f>IF(Tabelle3[[#This Row],[Anzahl Fahrer    (max. 4)]]&gt;0,"Namen der Fahrer:"," ")</f>
        <v xml:space="preserve"> </v>
      </c>
    </row>
    <row r="35" spans="1:8" outlineLevel="1" x14ac:dyDescent="0.25">
      <c r="A35" s="28">
        <f>'Kopie von nuliga'!F12</f>
        <v>0</v>
      </c>
      <c r="B35" s="28">
        <f>'Kopie von nuliga'!G12</f>
        <v>0</v>
      </c>
      <c r="C35" s="60">
        <f>'Kopie von nuliga'!B12</f>
        <v>0</v>
      </c>
      <c r="D35" s="79"/>
      <c r="E35" s="79"/>
      <c r="F35">
        <f t="shared" si="0"/>
        <v>0</v>
      </c>
      <c r="H35" s="28" t="str">
        <f>IF(Tabelle3[[#This Row],[Anzahl Fahrer    (max. 4)]]&gt;0,"Namen der Fahrer:"," ")</f>
        <v xml:space="preserve"> </v>
      </c>
    </row>
    <row r="36" spans="1:8" outlineLevel="1" x14ac:dyDescent="0.25">
      <c r="A36" s="28">
        <f>'Kopie von nuliga'!F13</f>
        <v>0</v>
      </c>
      <c r="B36" s="28">
        <f>'Kopie von nuliga'!G13</f>
        <v>0</v>
      </c>
      <c r="C36" s="60">
        <f>'Kopie von nuliga'!B13</f>
        <v>0</v>
      </c>
      <c r="D36" s="79"/>
      <c r="E36" s="79"/>
      <c r="F36">
        <f t="shared" si="0"/>
        <v>0</v>
      </c>
      <c r="H36" s="28" t="str">
        <f>IF(Tabelle3[[#This Row],[Anzahl Fahrer    (max. 4)]]&gt;0,"Namen der Fahrer:"," ")</f>
        <v xml:space="preserve"> </v>
      </c>
    </row>
    <row r="37" spans="1:8" outlineLevel="1" x14ac:dyDescent="0.25">
      <c r="A37" s="28">
        <f>'Kopie von nuliga'!F14</f>
        <v>0</v>
      </c>
      <c r="B37" s="28">
        <f>'Kopie von nuliga'!G14</f>
        <v>0</v>
      </c>
      <c r="C37" s="60">
        <f>'Kopie von nuliga'!B14</f>
        <v>0</v>
      </c>
      <c r="D37" s="79"/>
      <c r="E37" s="79"/>
      <c r="F37">
        <f t="shared" si="0"/>
        <v>0</v>
      </c>
      <c r="H37" s="28" t="str">
        <f>IF(Tabelle3[[#This Row],[Anzahl Fahrer    (max. 4)]]&gt;0,"Namen der Fahrer:"," ")</f>
        <v xml:space="preserve"> </v>
      </c>
    </row>
    <row r="38" spans="1:8" outlineLevel="1" x14ac:dyDescent="0.25">
      <c r="A38" s="28">
        <f>'Kopie von nuliga'!F15</f>
        <v>0</v>
      </c>
      <c r="B38" s="28">
        <f>'Kopie von nuliga'!G15</f>
        <v>0</v>
      </c>
      <c r="C38" s="60">
        <f>'Kopie von nuliga'!B15</f>
        <v>0</v>
      </c>
      <c r="D38" s="79"/>
      <c r="E38" s="79"/>
      <c r="F38">
        <f t="shared" si="0"/>
        <v>0</v>
      </c>
      <c r="H38" s="28" t="str">
        <f>IF(Tabelle3[[#This Row],[Anzahl Fahrer    (max. 4)]]&gt;0,"Namen der Fahrer:"," ")</f>
        <v xml:space="preserve"> </v>
      </c>
    </row>
    <row r="39" spans="1:8" outlineLevel="1" x14ac:dyDescent="0.25">
      <c r="A39" s="28">
        <f>'Kopie von nuliga'!F16</f>
        <v>0</v>
      </c>
      <c r="B39" s="28">
        <f>'Kopie von nuliga'!G16</f>
        <v>0</v>
      </c>
      <c r="C39" s="60">
        <f>'Kopie von nuliga'!B16</f>
        <v>0</v>
      </c>
      <c r="D39" s="79"/>
      <c r="E39" s="79"/>
      <c r="F39">
        <f>D39*0.1*E39</f>
        <v>0</v>
      </c>
      <c r="H39" s="28" t="str">
        <f>IF(Tabelle3[[#This Row],[Anzahl Fahrer    (max. 4)]]&gt;0,"Namen der Fahrer:"," ")</f>
        <v xml:space="preserve"> </v>
      </c>
    </row>
    <row r="40" spans="1:8" outlineLevel="1" x14ac:dyDescent="0.25">
      <c r="A40" s="28">
        <f>'Kopie von nuliga'!F17</f>
        <v>0</v>
      </c>
      <c r="B40" s="28">
        <f>'Kopie von nuliga'!G17</f>
        <v>0</v>
      </c>
      <c r="C40" s="60">
        <f>'Kopie von nuliga'!B17</f>
        <v>0</v>
      </c>
      <c r="D40" s="79"/>
      <c r="E40" s="79"/>
      <c r="F40">
        <f t="shared" ref="F40:F41" si="1">D40*0.1*E40</f>
        <v>0</v>
      </c>
      <c r="H40" s="28" t="str">
        <f>IF(Tabelle3[[#This Row],[Anzahl Fahrer    (max. 4)]]&gt;0,"Namen der Fahrer:"," ")</f>
        <v xml:space="preserve"> </v>
      </c>
    </row>
    <row r="41" spans="1:8" outlineLevel="1" x14ac:dyDescent="0.25">
      <c r="A41" s="28">
        <f>'Kopie von nuliga'!F18</f>
        <v>0</v>
      </c>
      <c r="B41" s="28">
        <f>'Kopie von nuliga'!G18</f>
        <v>0</v>
      </c>
      <c r="C41" s="60">
        <f>'Kopie von nuliga'!B18</f>
        <v>0</v>
      </c>
      <c r="D41" s="79"/>
      <c r="E41" s="79"/>
      <c r="F41">
        <f t="shared" si="1"/>
        <v>0</v>
      </c>
      <c r="H41" s="28" t="str">
        <f>IF(Tabelle3[[#This Row],[Anzahl Fahrer    (max. 4)]]&gt;0,"Namen der Fahrer:"," ")</f>
        <v xml:space="preserve"> </v>
      </c>
    </row>
    <row r="42" spans="1:8" outlineLevel="1" x14ac:dyDescent="0.25">
      <c r="A42" s="28">
        <f>'Kopie von nuliga'!F19</f>
        <v>0</v>
      </c>
      <c r="B42" s="28">
        <f>'Kopie von nuliga'!G19</f>
        <v>0</v>
      </c>
      <c r="C42" s="60">
        <f>'Kopie von nuliga'!B19</f>
        <v>0</v>
      </c>
      <c r="D42" s="79"/>
      <c r="E42" s="79"/>
      <c r="F42">
        <f t="shared" ref="F42:F44" si="2">D42*0.1*E42</f>
        <v>0</v>
      </c>
      <c r="H42" s="28" t="str">
        <f>IF(Tabelle3[[#This Row],[Anzahl Fahrer    (max. 4)]]&gt;0,"Namen der Fahrer:"," ")</f>
        <v xml:space="preserve"> </v>
      </c>
    </row>
    <row r="43" spans="1:8" outlineLevel="1" x14ac:dyDescent="0.25">
      <c r="A43" s="28">
        <f>'Kopie von nuliga'!F20</f>
        <v>0</v>
      </c>
      <c r="B43" s="28">
        <f>'Kopie von nuliga'!G20</f>
        <v>0</v>
      </c>
      <c r="C43" s="60">
        <f>'Kopie von nuliga'!B20</f>
        <v>0</v>
      </c>
      <c r="D43" s="79"/>
      <c r="E43" s="79"/>
      <c r="F43">
        <f t="shared" si="2"/>
        <v>0</v>
      </c>
      <c r="H43" s="28" t="str">
        <f>IF(Tabelle3[[#This Row],[Anzahl Fahrer    (max. 4)]]&gt;0,"Namen der Fahrer:"," ")</f>
        <v xml:space="preserve"> </v>
      </c>
    </row>
    <row r="44" spans="1:8" outlineLevel="1" x14ac:dyDescent="0.25">
      <c r="A44" s="28">
        <f>'Kopie von nuliga'!F21</f>
        <v>0</v>
      </c>
      <c r="B44" s="28">
        <f>'Kopie von nuliga'!G21</f>
        <v>0</v>
      </c>
      <c r="C44" s="60">
        <f>'Kopie von nuliga'!B21</f>
        <v>0</v>
      </c>
      <c r="D44" s="79"/>
      <c r="E44" s="79"/>
      <c r="F44">
        <f t="shared" si="2"/>
        <v>0</v>
      </c>
      <c r="H44" s="28" t="str">
        <f>IF(Tabelle3[[#This Row],[Anzahl Fahrer    (max. 4)]]&gt;0,"Namen der Fahrer:"," ")</f>
        <v xml:space="preserve"> </v>
      </c>
    </row>
    <row r="45" spans="1:8" outlineLevel="1" x14ac:dyDescent="0.25">
      <c r="C45" s="60"/>
      <c r="F45"/>
      <c r="H45" s="28" t="str">
        <f>IF(Tabelle3[[#This Row],[Anzahl Fahrer    (max. 4)]]&gt;0,"Name der Fahrer:"," ")</f>
        <v xml:space="preserve"> </v>
      </c>
    </row>
    <row r="46" spans="1:8" ht="23.25" outlineLevel="1" x14ac:dyDescent="0.35">
      <c r="F46">
        <f>SUBTOTAL(109,Tabelle3[Fahrtkosten (10 Ct./km)])</f>
        <v>0</v>
      </c>
      <c r="G46">
        <f>SUBTOTAL(109,Tabelle3[[Schiedsrichterkosten ]])</f>
        <v>0</v>
      </c>
      <c r="H46" s="23">
        <f>SUM(Tabelle3[[#Totals],[Fahrtkosten (10 Ct./km)]:[Schiedsrichterkosten ]])</f>
        <v>0</v>
      </c>
    </row>
    <row r="47" spans="1:8" ht="28.5" outlineLevel="1" x14ac:dyDescent="0.45">
      <c r="F47" s="62"/>
      <c r="G47" s="63" t="s">
        <v>9</v>
      </c>
      <c r="H47" s="25">
        <f>H21+H46+H22+H23</f>
        <v>126</v>
      </c>
    </row>
    <row r="48" spans="1:8" x14ac:dyDescent="0.25">
      <c r="A48" s="64" t="s">
        <v>11</v>
      </c>
      <c r="B48" s="65"/>
    </row>
    <row r="49" spans="1:2" x14ac:dyDescent="0.25">
      <c r="A49" s="64" t="s">
        <v>36</v>
      </c>
      <c r="B49" s="65"/>
    </row>
    <row r="50" spans="1:2" x14ac:dyDescent="0.25">
      <c r="B50" s="65"/>
    </row>
  </sheetData>
  <sheetProtection formatRows="0"/>
  <dataConsolidate/>
  <phoneticPr fontId="28" type="noConversion"/>
  <dataValidations xWindow="618" yWindow="490" count="2">
    <dataValidation type="list" showInputMessage="1" showErrorMessage="1" errorTitle="falsche Eingabe" promptTitle="Mannschaft auswählen" prompt="bitte Pfeil anklicken" sqref="B2" xr:uid="{00000000-0002-0000-0000-000001000000}">
      <formula1>Mannschaft</formula1>
    </dataValidation>
    <dataValidation type="list" allowBlank="1" showInputMessage="1" showErrorMessage="1" errorTitle="Fehler" error="Es dürfen nur die Werte 0,5/ 1 /1,5 oder 3 (bei 2 Trainern) eingegeben werden." promptTitle="Stundeneingabe" prompt="bitte Pfeil anklicken" sqref="D8:G20" xr:uid="{00000000-0002-0000-0000-000000000000}">
      <formula1>Stunden2</formula1>
    </dataValidation>
  </dataValidations>
  <pageMargins left="0.25" right="0.25" top="0.75" bottom="0.75" header="0.3" footer="0.3"/>
  <pageSetup paperSize="9" scale="88" fitToHeight="0" orientation="landscape" horizontalDpi="4294967293" verticalDpi="0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618" yWindow="490" count="1">
        <x14:dataValidation type="list" allowBlank="1" showInputMessage="1" showErrorMessage="1" xr:uid="{00000000-0002-0000-0000-000002000000}">
          <x14:formula1>
            <xm:f>Hilfstabellen!$D$5:$D$6</xm:f>
          </x14:formula1>
          <xm:sqref>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baseColWidth="10" defaultColWidth="10.7109375" defaultRowHeight="15" x14ac:dyDescent="0.25"/>
  <sheetData>
    <row r="1" spans="1:1" x14ac:dyDescent="0.25">
      <c r="A1" s="6" t="s">
        <v>17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F24" sqref="F24"/>
    </sheetView>
  </sheetViews>
  <sheetFormatPr baseColWidth="10" defaultColWidth="10.7109375" defaultRowHeight="15" x14ac:dyDescent="0.25"/>
  <cols>
    <col min="1" max="1" width="13.7109375" bestFit="1" customWidth="1"/>
    <col min="2" max="2" width="11.28515625" style="8" bestFit="1" customWidth="1"/>
    <col min="6" max="6" width="22.28515625" bestFit="1" customWidth="1"/>
    <col min="7" max="7" width="22.85546875" bestFit="1" customWidth="1"/>
    <col min="8" max="8" width="6.42578125" bestFit="1" customWidth="1"/>
    <col min="9" max="9" width="6.5703125" customWidth="1"/>
    <col min="10" max="10" width="5.28515625" customWidth="1"/>
    <col min="11" max="11" width="8.42578125" customWidth="1"/>
  </cols>
  <sheetData>
    <row r="1" spans="1:11" s="6" customFormat="1" x14ac:dyDescent="0.25">
      <c r="A1" s="67" t="s">
        <v>13</v>
      </c>
      <c r="B1" s="20" t="s">
        <v>43</v>
      </c>
      <c r="C1" s="21"/>
      <c r="D1" s="22"/>
      <c r="E1" s="22"/>
      <c r="F1" s="22"/>
      <c r="G1" s="22"/>
      <c r="H1" s="22"/>
      <c r="I1" s="22"/>
      <c r="J1" s="22"/>
    </row>
    <row r="2" spans="1:11" x14ac:dyDescent="0.25">
      <c r="A2" s="85"/>
      <c r="B2" s="85"/>
      <c r="C2" s="85"/>
      <c r="D2" s="10"/>
      <c r="E2" s="10"/>
      <c r="F2" s="10"/>
      <c r="G2" s="10"/>
      <c r="H2" s="10"/>
      <c r="I2" s="10"/>
      <c r="J2" s="10"/>
      <c r="K2" s="9"/>
    </row>
    <row r="3" spans="1:11" ht="15.75" thickBot="1" x14ac:dyDescent="0.3">
      <c r="A3" s="86"/>
      <c r="B3" s="86"/>
      <c r="C3" s="86"/>
      <c r="D3" s="68"/>
      <c r="E3" s="68"/>
      <c r="F3" s="68"/>
      <c r="G3" s="68"/>
      <c r="H3" s="69"/>
      <c r="I3" s="68"/>
      <c r="J3" s="68"/>
      <c r="K3" s="68"/>
    </row>
    <row r="4" spans="1:11" ht="15.75" thickBot="1" x14ac:dyDescent="0.3">
      <c r="A4" s="11"/>
      <c r="B4" s="12"/>
      <c r="C4" s="11"/>
      <c r="D4" s="13"/>
      <c r="E4" s="14"/>
      <c r="F4" s="11"/>
      <c r="G4" s="11"/>
      <c r="H4" s="15"/>
      <c r="I4" s="13"/>
      <c r="J4" s="11"/>
      <c r="K4" s="11"/>
    </row>
    <row r="5" spans="1:11" ht="15.75" thickBot="1" x14ac:dyDescent="0.3">
      <c r="A5" s="11"/>
      <c r="B5" s="12"/>
      <c r="C5" s="11"/>
      <c r="D5" s="13"/>
      <c r="E5" s="14"/>
      <c r="F5" s="11"/>
      <c r="G5" s="11"/>
      <c r="H5" s="15"/>
      <c r="I5" s="13"/>
      <c r="J5" s="11"/>
      <c r="K5" s="11"/>
    </row>
    <row r="6" spans="1:11" ht="15.75" thickBot="1" x14ac:dyDescent="0.3">
      <c r="A6" s="11"/>
      <c r="B6" s="12"/>
      <c r="C6" s="11"/>
      <c r="D6" s="13"/>
      <c r="E6" s="14"/>
      <c r="F6" s="11"/>
      <c r="G6" s="11"/>
      <c r="H6" s="15"/>
      <c r="I6" s="13"/>
      <c r="J6" s="11"/>
      <c r="K6" s="11"/>
    </row>
    <row r="7" spans="1:11" ht="15.75" thickBot="1" x14ac:dyDescent="0.3">
      <c r="A7" s="11"/>
      <c r="B7" s="12"/>
      <c r="C7" s="11"/>
      <c r="D7" s="13"/>
      <c r="E7" s="14"/>
      <c r="F7" s="11"/>
      <c r="G7" s="11"/>
      <c r="H7" s="15"/>
      <c r="I7" s="13"/>
      <c r="J7" s="11"/>
      <c r="K7" s="11"/>
    </row>
    <row r="8" spans="1:11" ht="15.75" thickBot="1" x14ac:dyDescent="0.3">
      <c r="A8" s="11"/>
      <c r="B8" s="12"/>
      <c r="C8" s="11"/>
      <c r="D8" s="13"/>
      <c r="E8" s="14"/>
      <c r="F8" s="11"/>
      <c r="G8" s="11"/>
      <c r="H8" s="15"/>
      <c r="I8" s="13"/>
      <c r="J8" s="11"/>
      <c r="K8" s="11"/>
    </row>
    <row r="9" spans="1:11" ht="15.75" thickBot="1" x14ac:dyDescent="0.3">
      <c r="A9" s="11"/>
      <c r="B9" s="12"/>
      <c r="C9" s="11"/>
      <c r="D9" s="13"/>
      <c r="E9" s="14"/>
      <c r="F9" s="11"/>
      <c r="G9" s="11"/>
      <c r="H9" s="15"/>
      <c r="I9" s="13"/>
      <c r="J9" s="11"/>
      <c r="K9" s="11"/>
    </row>
    <row r="10" spans="1:11" ht="15.75" thickBot="1" x14ac:dyDescent="0.3">
      <c r="A10" s="11"/>
      <c r="B10" s="12"/>
      <c r="C10" s="11"/>
      <c r="D10" s="13"/>
      <c r="E10" s="14"/>
      <c r="F10" s="11"/>
      <c r="G10" s="11"/>
      <c r="H10" s="15"/>
      <c r="I10" s="73"/>
      <c r="J10" s="73"/>
      <c r="K10" s="73"/>
    </row>
    <row r="11" spans="1:11" ht="15.75" thickBot="1" x14ac:dyDescent="0.3">
      <c r="A11" s="11"/>
      <c r="B11" s="12"/>
      <c r="C11" s="11"/>
      <c r="D11" s="13"/>
      <c r="E11" s="14"/>
      <c r="F11" s="11"/>
      <c r="G11" s="11"/>
      <c r="H11" s="70"/>
      <c r="I11" s="14"/>
      <c r="J11" s="11"/>
      <c r="K11" s="11"/>
    </row>
    <row r="12" spans="1:11" ht="15.75" thickBot="1" x14ac:dyDescent="0.3">
      <c r="A12" s="11"/>
      <c r="B12" s="12"/>
      <c r="C12" s="11"/>
      <c r="D12" s="13"/>
      <c r="E12" s="14"/>
      <c r="F12" s="11"/>
      <c r="G12" s="11"/>
      <c r="H12" s="70"/>
      <c r="I12" s="14"/>
      <c r="J12" s="11"/>
      <c r="K12" s="11"/>
    </row>
    <row r="13" spans="1:11" ht="15.75" thickBot="1" x14ac:dyDescent="0.3">
      <c r="A13" s="11"/>
      <c r="B13" s="12"/>
      <c r="C13" s="11"/>
      <c r="D13" s="13"/>
      <c r="E13" s="14"/>
      <c r="F13" s="11"/>
      <c r="G13" s="11"/>
      <c r="H13" s="70"/>
      <c r="I13" s="14"/>
      <c r="J13" s="11"/>
      <c r="K13" s="11"/>
    </row>
    <row r="14" spans="1:11" ht="15.75" thickBot="1" x14ac:dyDescent="0.3">
      <c r="A14" s="11"/>
      <c r="B14" s="12"/>
      <c r="C14" s="11"/>
      <c r="D14" s="13"/>
      <c r="E14" s="14"/>
      <c r="F14" s="11"/>
      <c r="G14" s="11"/>
      <c r="H14" s="70"/>
      <c r="I14" s="14"/>
      <c r="J14" s="11"/>
      <c r="K14" s="11"/>
    </row>
    <row r="15" spans="1:11" ht="15.75" thickBot="1" x14ac:dyDescent="0.3">
      <c r="A15" s="11"/>
      <c r="B15" s="12"/>
      <c r="C15" s="11"/>
      <c r="D15" s="13"/>
      <c r="E15" s="14"/>
      <c r="F15" s="11"/>
      <c r="G15" s="11"/>
      <c r="H15" s="70"/>
      <c r="I15" s="14"/>
      <c r="J15" s="11"/>
      <c r="K15" s="11"/>
    </row>
    <row r="16" spans="1:11" ht="15.75" thickBot="1" x14ac:dyDescent="0.3">
      <c r="A16" s="11"/>
      <c r="B16" s="12"/>
      <c r="C16" s="11"/>
      <c r="D16" s="13"/>
      <c r="E16" s="14"/>
      <c r="F16" s="11"/>
      <c r="G16" s="11"/>
      <c r="H16" s="70"/>
      <c r="I16" s="14"/>
      <c r="J16" s="11"/>
      <c r="K16" s="11"/>
    </row>
    <row r="17" spans="1:11" ht="15.75" thickBot="1" x14ac:dyDescent="0.3">
      <c r="A17" s="11"/>
      <c r="B17" s="12"/>
      <c r="C17" s="11"/>
      <c r="D17" s="13"/>
      <c r="E17" s="14"/>
      <c r="F17" s="11"/>
      <c r="G17" s="11"/>
      <c r="H17" s="70"/>
      <c r="I17" s="14"/>
      <c r="J17" s="11"/>
      <c r="K17" s="11"/>
    </row>
    <row r="18" spans="1:11" ht="15.75" thickBot="1" x14ac:dyDescent="0.3">
      <c r="A18" s="11"/>
      <c r="B18" s="12"/>
      <c r="C18" s="11"/>
      <c r="D18" s="13"/>
      <c r="E18" s="14"/>
      <c r="F18" s="11"/>
      <c r="G18" s="11"/>
      <c r="H18" s="70"/>
      <c r="I18" s="14"/>
      <c r="J18" s="11"/>
      <c r="K18" s="11"/>
    </row>
    <row r="19" spans="1:11" ht="15.75" thickBot="1" x14ac:dyDescent="0.3">
      <c r="A19" s="11"/>
      <c r="B19" s="12"/>
      <c r="C19" s="11"/>
      <c r="D19" s="13"/>
      <c r="E19" s="14"/>
      <c r="F19" s="11"/>
      <c r="G19" s="11"/>
      <c r="H19" s="70"/>
      <c r="I19" s="14"/>
      <c r="J19" s="11"/>
      <c r="K19" s="11"/>
    </row>
    <row r="20" spans="1:11" ht="15.75" thickBot="1" x14ac:dyDescent="0.3">
      <c r="A20" s="11"/>
      <c r="B20" s="12"/>
      <c r="C20" s="11"/>
      <c r="D20" s="13"/>
      <c r="E20" s="14"/>
      <c r="F20" s="11"/>
      <c r="G20" s="11"/>
      <c r="H20" s="70"/>
      <c r="I20" s="14"/>
      <c r="J20" s="11"/>
      <c r="K20" s="11"/>
    </row>
    <row r="21" spans="1:11" ht="15.75" thickBot="1" x14ac:dyDescent="0.3">
      <c r="A21" s="11"/>
      <c r="B21" s="12"/>
      <c r="C21" s="11"/>
      <c r="D21" s="13"/>
      <c r="E21" s="14"/>
      <c r="F21" s="11"/>
      <c r="G21" s="11"/>
      <c r="H21" s="70"/>
      <c r="I21" s="14"/>
      <c r="J21" s="11"/>
      <c r="K21" s="11"/>
    </row>
  </sheetData>
  <mergeCells count="2">
    <mergeCell ref="A2:C2"/>
    <mergeCell ref="A3:C3"/>
  </mergeCells>
  <hyperlinks>
    <hyperlink ref="A1" r:id="rId1" xr:uid="{90B22EE3-81A1-427F-8EA8-280E20F20DA0}"/>
  </hyperlinks>
  <pageMargins left="0.7" right="0.7" top="0.78740157499999996" bottom="0.78740157499999996" header="0.3" footer="0.3"/>
  <pageSetup paperSize="9" orientation="portrait" horizontalDpi="4294967293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workbookViewId="0">
      <selection activeCell="C1" sqref="C1"/>
    </sheetView>
  </sheetViews>
  <sheetFormatPr baseColWidth="10" defaultRowHeight="15" x14ac:dyDescent="0.25"/>
  <cols>
    <col min="1" max="1" width="33.140625" bestFit="1" customWidth="1"/>
    <col min="2" max="2" width="14.85546875" bestFit="1" customWidth="1"/>
    <col min="3" max="3" width="23.7109375" bestFit="1" customWidth="1"/>
  </cols>
  <sheetData>
    <row r="1" spans="1:4" x14ac:dyDescent="0.25">
      <c r="A1">
        <f ca="1">YEAR(Abrechnung!H1)</f>
        <v>2025</v>
      </c>
      <c r="B1" s="16" t="s">
        <v>21</v>
      </c>
      <c r="C1" s="1">
        <f>IF(Abrechnung!B3=C24,9,IF(Abrechnung!B3=C$16,8,IF(Abrechnung!B3=C$27,6,IF(Abrechnung!B3=C$47,15,IF(Abrechnung!B3=C$45,3,IF(Abrechnung!B3=C$23,13,IF(Abrechnung!B3=C$40,7.00001,IF(Abrechnung!B3=C$30,7.000001,IF(Abrechnung!B3=C$25,8.0001,7)))))))))</f>
        <v>7.0000010000000001</v>
      </c>
      <c r="D1">
        <v>1.5</v>
      </c>
    </row>
    <row r="2" spans="1:4" x14ac:dyDescent="0.25">
      <c r="A2">
        <v>2</v>
      </c>
      <c r="B2" s="17">
        <f>Abrechnung!$B5-13</f>
        <v>1</v>
      </c>
      <c r="C2" s="1">
        <f>IF(C1=8,288,IF(C1=9,486,IF(C1=3,150,IF(C1=8.0001,432,IF(C1=15,720,IF(C1=13,468,IF(C1=7,252,IF(C1=6,216,IF(C1=7.00001,168,IF(C1=7.000001,252,0))))))))))</f>
        <v>252</v>
      </c>
      <c r="D2">
        <v>1</v>
      </c>
    </row>
    <row r="3" spans="1:4" x14ac:dyDescent="0.25">
      <c r="B3" s="18">
        <f>Abrechnung!$B5-12</f>
        <v>2</v>
      </c>
      <c r="C3" s="1"/>
      <c r="D3">
        <v>2</v>
      </c>
    </row>
    <row r="4" spans="1:4" x14ac:dyDescent="0.25">
      <c r="B4" s="17">
        <f>Abrechnung!$B5-11</f>
        <v>3</v>
      </c>
      <c r="C4" s="1"/>
      <c r="D4">
        <v>3</v>
      </c>
    </row>
    <row r="5" spans="1:4" x14ac:dyDescent="0.25">
      <c r="B5" s="17">
        <f>Abrechnung!$B5-10</f>
        <v>4</v>
      </c>
      <c r="D5" s="2"/>
    </row>
    <row r="6" spans="1:4" x14ac:dyDescent="0.25">
      <c r="B6" s="18">
        <f>Abrechnung!$B5-9</f>
        <v>5</v>
      </c>
      <c r="C6" s="1"/>
      <c r="D6" s="2"/>
    </row>
    <row r="7" spans="1:4" x14ac:dyDescent="0.25">
      <c r="B7" s="17">
        <f>Abrechnung!$B5-8</f>
        <v>6</v>
      </c>
      <c r="C7" s="3"/>
      <c r="D7" s="2"/>
    </row>
    <row r="8" spans="1:4" x14ac:dyDescent="0.25">
      <c r="B8" s="17">
        <f>Abrechnung!$B5-7</f>
        <v>7</v>
      </c>
    </row>
    <row r="9" spans="1:4" x14ac:dyDescent="0.25">
      <c r="B9" s="18">
        <f>Abrechnung!$B5-6</f>
        <v>8</v>
      </c>
    </row>
    <row r="10" spans="1:4" x14ac:dyDescent="0.25">
      <c r="B10" s="17">
        <f>Abrechnung!$B5-5</f>
        <v>9</v>
      </c>
    </row>
    <row r="11" spans="1:4" x14ac:dyDescent="0.25">
      <c r="B11" s="17">
        <f>Abrechnung!$B5-4</f>
        <v>10</v>
      </c>
    </row>
    <row r="12" spans="1:4" x14ac:dyDescent="0.25">
      <c r="B12" s="18">
        <f>Abrechnung!$B5-3</f>
        <v>11</v>
      </c>
    </row>
    <row r="13" spans="1:4" x14ac:dyDescent="0.25">
      <c r="B13" s="17">
        <f>Abrechnung!$B5-2</f>
        <v>12</v>
      </c>
    </row>
    <row r="14" spans="1:4" x14ac:dyDescent="0.25">
      <c r="B14" s="19">
        <f>Abrechnung!$B5-1</f>
        <v>13</v>
      </c>
    </row>
    <row r="16" spans="1:4" x14ac:dyDescent="0.25">
      <c r="A16" t="s">
        <v>60</v>
      </c>
      <c r="C16" s="5" t="s">
        <v>50</v>
      </c>
      <c r="D16">
        <v>2</v>
      </c>
    </row>
    <row r="17" spans="1:11" x14ac:dyDescent="0.25">
      <c r="A17" t="s">
        <v>65</v>
      </c>
      <c r="C17" s="5" t="s">
        <v>47</v>
      </c>
      <c r="K17" s="5"/>
    </row>
    <row r="18" spans="1:11" x14ac:dyDescent="0.25">
      <c r="A18" t="s">
        <v>40</v>
      </c>
      <c r="C18" s="5" t="s">
        <v>47</v>
      </c>
    </row>
    <row r="19" spans="1:11" x14ac:dyDescent="0.25">
      <c r="A19" t="s">
        <v>66</v>
      </c>
      <c r="C19" s="5" t="s">
        <v>46</v>
      </c>
      <c r="E19">
        <v>-27</v>
      </c>
    </row>
    <row r="20" spans="1:11" x14ac:dyDescent="0.25">
      <c r="A20" t="s">
        <v>54</v>
      </c>
      <c r="C20" s="5" t="s">
        <v>52</v>
      </c>
    </row>
    <row r="21" spans="1:11" x14ac:dyDescent="0.25">
      <c r="A21" t="s">
        <v>55</v>
      </c>
      <c r="C21" s="5" t="s">
        <v>46</v>
      </c>
      <c r="D21">
        <v>2</v>
      </c>
      <c r="E21">
        <v>-27</v>
      </c>
    </row>
    <row r="22" spans="1:11" x14ac:dyDescent="0.25">
      <c r="A22" t="s">
        <v>67</v>
      </c>
      <c r="C22" s="5" t="s">
        <v>52</v>
      </c>
      <c r="E22">
        <v>-27</v>
      </c>
    </row>
    <row r="23" spans="1:11" x14ac:dyDescent="0.25">
      <c r="A23" t="s">
        <v>63</v>
      </c>
      <c r="C23" s="5" t="s">
        <v>51</v>
      </c>
    </row>
    <row r="24" spans="1:11" x14ac:dyDescent="0.25">
      <c r="A24" t="s">
        <v>56</v>
      </c>
      <c r="C24" s="5" t="s">
        <v>46</v>
      </c>
      <c r="D24">
        <v>2</v>
      </c>
    </row>
    <row r="25" spans="1:11" x14ac:dyDescent="0.25">
      <c r="A25" t="s">
        <v>64</v>
      </c>
      <c r="C25" s="5" t="s">
        <v>52</v>
      </c>
    </row>
    <row r="26" spans="1:11" x14ac:dyDescent="0.25">
      <c r="A26" t="s">
        <v>61</v>
      </c>
      <c r="C26" s="5" t="s">
        <v>47</v>
      </c>
      <c r="D26">
        <v>2</v>
      </c>
      <c r="E26">
        <v>-27</v>
      </c>
    </row>
    <row r="27" spans="1:11" x14ac:dyDescent="0.25">
      <c r="A27" t="s">
        <v>57</v>
      </c>
      <c r="C27" s="3" t="s">
        <v>53</v>
      </c>
    </row>
    <row r="28" spans="1:11" x14ac:dyDescent="0.25">
      <c r="A28" t="s">
        <v>62</v>
      </c>
      <c r="C28" s="5" t="s">
        <v>47</v>
      </c>
    </row>
    <row r="29" spans="1:11" x14ac:dyDescent="0.25">
      <c r="A29" t="s">
        <v>79</v>
      </c>
      <c r="C29" s="5" t="s">
        <v>47</v>
      </c>
    </row>
    <row r="30" spans="1:11" x14ac:dyDescent="0.25">
      <c r="A30" t="s">
        <v>77</v>
      </c>
      <c r="C30" s="5" t="s">
        <v>47</v>
      </c>
      <c r="E30">
        <v>-27</v>
      </c>
    </row>
    <row r="31" spans="1:11" x14ac:dyDescent="0.25">
      <c r="A31" t="s">
        <v>68</v>
      </c>
      <c r="C31" s="5" t="s">
        <v>44</v>
      </c>
      <c r="E31">
        <v>-27</v>
      </c>
    </row>
    <row r="32" spans="1:11" x14ac:dyDescent="0.25">
      <c r="A32" t="s">
        <v>80</v>
      </c>
      <c r="C32" s="5" t="s">
        <v>50</v>
      </c>
    </row>
    <row r="33" spans="1:6" x14ac:dyDescent="0.25">
      <c r="A33" t="s">
        <v>58</v>
      </c>
      <c r="C33" s="5" t="s">
        <v>47</v>
      </c>
    </row>
    <row r="34" spans="1:6" x14ac:dyDescent="0.25">
      <c r="A34" t="s">
        <v>69</v>
      </c>
      <c r="C34" s="5" t="s">
        <v>47</v>
      </c>
    </row>
    <row r="35" spans="1:6" x14ac:dyDescent="0.25">
      <c r="A35" t="s">
        <v>76</v>
      </c>
      <c r="C35" s="5" t="s">
        <v>47</v>
      </c>
    </row>
    <row r="36" spans="1:6" x14ac:dyDescent="0.25">
      <c r="A36" t="s">
        <v>81</v>
      </c>
      <c r="C36" s="5" t="s">
        <v>47</v>
      </c>
    </row>
    <row r="37" spans="1:6" x14ac:dyDescent="0.25">
      <c r="A37" t="s">
        <v>74</v>
      </c>
      <c r="C37" s="5" t="s">
        <v>47</v>
      </c>
      <c r="D37" s="5"/>
    </row>
    <row r="38" spans="1:6" x14ac:dyDescent="0.25">
      <c r="A38" t="s">
        <v>78</v>
      </c>
      <c r="C38" s="3" t="s">
        <v>53</v>
      </c>
    </row>
    <row r="39" spans="1:6" x14ac:dyDescent="0.25">
      <c r="A39" t="s">
        <v>70</v>
      </c>
      <c r="C39" s="5" t="s">
        <v>47</v>
      </c>
    </row>
    <row r="40" spans="1:6" x14ac:dyDescent="0.25">
      <c r="A40" t="s">
        <v>71</v>
      </c>
      <c r="C40" s="3" t="s">
        <v>53</v>
      </c>
      <c r="E40">
        <v>-27</v>
      </c>
      <c r="F40" s="5"/>
    </row>
    <row r="41" spans="1:6" x14ac:dyDescent="0.25">
      <c r="A41" t="s">
        <v>72</v>
      </c>
      <c r="C41" s="5" t="s">
        <v>47</v>
      </c>
    </row>
    <row r="42" spans="1:6" x14ac:dyDescent="0.25">
      <c r="A42" t="s">
        <v>83</v>
      </c>
      <c r="C42" s="5" t="s">
        <v>44</v>
      </c>
      <c r="E42">
        <v>-27</v>
      </c>
    </row>
    <row r="43" spans="1:6" x14ac:dyDescent="0.25">
      <c r="A43" t="s">
        <v>82</v>
      </c>
      <c r="C43" s="3" t="s">
        <v>53</v>
      </c>
    </row>
    <row r="44" spans="1:6" x14ac:dyDescent="0.25">
      <c r="A44" t="s">
        <v>41</v>
      </c>
      <c r="C44" s="5" t="s">
        <v>46</v>
      </c>
      <c r="D44">
        <v>2</v>
      </c>
    </row>
    <row r="45" spans="1:6" x14ac:dyDescent="0.25">
      <c r="A45" t="s">
        <v>59</v>
      </c>
      <c r="C45" s="5" t="s">
        <v>30</v>
      </c>
    </row>
    <row r="46" spans="1:6" x14ac:dyDescent="0.25">
      <c r="A46" t="s">
        <v>73</v>
      </c>
      <c r="C46" s="5" t="s">
        <v>30</v>
      </c>
    </row>
    <row r="47" spans="1:6" x14ac:dyDescent="0.25">
      <c r="A47" t="s">
        <v>26</v>
      </c>
      <c r="C47" s="5" t="s">
        <v>27</v>
      </c>
    </row>
  </sheetData>
  <sheetProtection algorithmName="SHA-512" hashValue="ja+LqmPF82h3l2/1bh4wGXQak8Q0Q5BFRfhxkqpPcNCHhM7Ek+XR20EGumsE1E5EvPub0oWOhS5UUdhFbSx1qg==" saltValue="E3Pcaxp1AZbclMRwAux3RA==" spinCount="100000" sheet="1" objects="1" scenarios="1"/>
  <dataValidations count="1">
    <dataValidation type="list" allowBlank="1" showInputMessage="1" showErrorMessage="1" sqref="D5:D7" xr:uid="{00000000-0002-0000-0300-000000000000}">
      <formula1>$M$5:$M$6</formula1>
    </dataValidation>
  </dataValidations>
  <pageMargins left="0.7" right="0.7" top="0.78740157499999996" bottom="0.78740157499999996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w D A A B Q S w M E F A A C A A g A v U x x V n u O e 9 S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R X M c L x i m Q C Y I u T Z f g Y 1 7 n + 0 P h G V f u 7 5 T v F D h a g 1 k i k D e H / g D U E s D B B Q A A g A I A L 1 M c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9 T H F W 5 + 5 + 7 + U A A A A 7 A Q A A E w A c A E Z v c m 1 1 b G F z L 1 N l Y 3 R p b 2 4 x L m 0 g o h g A K K A U A A A A A A A A A A A A A A A A A A A A A A A A A A A A d U + 9 a s N A D N 4 N f g d x X R J w D e 0 a A g F T O r U Q a u g Q M s i 2 G h u f d U G n a x y M 3 6 Z v 0 h f r B Z O x W g T f n z 5 5 q r V z D B / L f t q k S Z r 4 F o U a K L E i a + k Z t m B J 0 w T i 7 M M N i s j L W J P N i y B C r J 9 O + s q 5 f r W e D u 8 4 0 N b c v e Y 4 H w r H G k X H b I l 4 M K / 0 + 8 M N i Z J A e T 2 b G B f 1 l v J S k P 2 X k 6 F w N g w c O f K r 5 W Q 2 T W Y f U B S t x 0 q o b j n w y W S g U Q R K o 8 4 Z T O Y c I 9 + w s 4 A M P X p P f I m e R / 1 u 2 t 1 p G P O G I H A T 2 U Y I f e 7 x 1 m N H F 9 L 4 D Z P e A 5 G v 8 7 x O k 4 7 / K 7 3 5 A 1 B L A Q I t A B Q A A g A I A L 1 M c V Z 7 j n v U p Q A A A P Y A A A A S A A A A A A A A A A A A A A A A A A A A A A B D b 2 5 m a W c v U G F j a 2 F n Z S 5 4 b W x Q S w E C L Q A U A A I A C A C 9 T H F W D 8 r p q 6 Q A A A D p A A A A E w A A A A A A A A A A A A A A A A D x A A A A W 0 N v b n R l b n R f V H l w Z X N d L n h t b F B L A Q I t A B Q A A g A I A L 1 M c V b n 7 n 7 v 5 Q A A A D s B A A A T A A A A A A A A A A A A A A A A A O I B A A B G b 3 J t d W x h c y 9 T Z W N 0 a W 9 u M S 5 t U E s F B g A A A A A D A A M A w g A A A B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4 J A A A A A A A A T A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V s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T N U M T Q 6 M j A 6 N T U u M j c w M j U 2 M 1 o i I C 8 + P E V u d H J 5 I F R 5 c G U 9 I k Z p b G x D b 2 x 1 b W 5 U e X B l c y I g V m F s d W U 9 I n N C Z 0 E 9 I i A v P j x F b n R y e S B U e X B l P S J G a W x s Q 2 9 s d W 1 u T m F t Z X M i I F Z h b H V l P S J z W y Z x d W 9 0 O 1 F 1 Y X J 0 Y W x z Y W J y Z W N o b n V u Z y Z x d W 9 0 O y w m c X V v d D t w Z X I g T W F p b C B h b i B r Y X N z Z W 5 3 Y X J 0 L X R 2 Z G h A Z 2 1 4 L m R l I H V u Z C B h b m R y Z W F z L n N h b m R l c k B l d 2 V 0 Z W w u b m V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I v Q X V 0 b 1 J l b W 9 2 Z W R D b 2 x 1 b W 5 z M S 5 7 U X V h c n R h b H N h Y n J l Y 2 h u d W 5 n L D B 9 J n F 1 b 3 Q 7 L C Z x d W 9 0 O 1 N l Y 3 R p b 2 4 x L 1 R h Y m V s b G U y L 0 F 1 d G 9 S Z W 1 v d m V k Q 2 9 s d W 1 u c z E u e 3 B l c i B N Y W l s I G F u I G t h c 3 N l b n d h c n Q t d H Z k a E B n b X g u Z G U g d W 5 k I G F u Z H J l Y X M u c 2 F u Z G V y Q G V 3 Z X R l b C 5 u Z X Q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Z W x s Z T I v Q X V 0 b 1 J l b W 9 2 Z W R D b 2 x 1 b W 5 z M S 5 7 U X V h c n R h b H N h Y n J l Y 2 h u d W 5 n L D B 9 J n F 1 b 3 Q 7 L C Z x d W 9 0 O 1 N l Y 3 R p b 2 4 x L 1 R h Y m V s b G U y L 0 F 1 d G 9 S Z W 1 v d m V k Q 2 9 s d W 1 u c z E u e 3 B l c i B N Y W l s I G F u I G t h c 3 N l b n d h c n Q t d H Z k a E B n b X g u Z G U g d W 5 k I G F u Z H J l Y X M u c 2 F u Z G V y Q G V 3 Z X R l b C 5 u Z X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U y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y L 0 d l J U M z J U E 0 b m R l c n R l c i U y M F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/ s d Z A L 2 t n Q Y B u B a z E P O + H A A A A A A I A A A A A A B B m A A A A A Q A A I A A A A D T Q H i r u g e + x c N n B + O P + e O f n i k 6 s X 5 d 5 e / z D 0 o j O 1 h C p A A A A A A 6 A A A A A A g A A I A A A A O n U T P d 4 H T i d i v K V e c U 2 k p R h B 9 t N n S k 2 2 M L m 2 O 2 k Y d m W U A A A A A D t W V 4 i a E x D 7 W f t 2 2 3 a j U b T A F m U P C k / B g z 9 1 a Q S 3 s i T i g a C F 8 6 Z l S G 6 2 8 x P F 6 o q t v W l f B E b n c k C X T c F V W 3 + 9 E c 3 j q 0 M / a A b B 4 O P F i Y X z s p / Q A A A A I V 2 / + A Q C q 3 F r t c B l E e r G c U U h e 3 s w g X O o x w N D J u Q m y o A b / U u j E G H v u 5 n d 6 T a t s O K 0 o Y Z m T A M 8 K z N s h Q l 0 4 N w G Q U = < / D a t a M a s h u p > 
</file>

<file path=customXml/itemProps1.xml><?xml version="1.0" encoding="utf-8"?>
<ds:datastoreItem xmlns:ds="http://schemas.openxmlformats.org/officeDocument/2006/customXml" ds:itemID="{0EFFADE7-7A44-479A-BAA8-BD0B8703DBC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Abrechnung</vt:lpstr>
      <vt:lpstr>Belege</vt:lpstr>
      <vt:lpstr>Kopie von nuliga</vt:lpstr>
      <vt:lpstr>Hilfstabellen</vt:lpstr>
      <vt:lpstr>Anzahl</vt:lpstr>
      <vt:lpstr>Abrechnung!Druckbereich</vt:lpstr>
      <vt:lpstr>Erwachsene</vt:lpstr>
      <vt:lpstr>Abrechnung!Mannschaft</vt:lpstr>
      <vt:lpstr>Mannschaft</vt:lpstr>
      <vt:lpstr>Stunden</vt:lpstr>
      <vt:lpstr>Stunden2</vt:lpstr>
      <vt:lpstr>Abrechnung!Zielbereich</vt:lpstr>
    </vt:vector>
  </TitlesOfParts>
  <Company>DRV Oldenburg-Bremen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Deberding</dc:creator>
  <cp:lastModifiedBy>Thomas D.</cp:lastModifiedBy>
  <cp:lastPrinted>2018-10-25T08:07:52Z</cp:lastPrinted>
  <dcterms:created xsi:type="dcterms:W3CDTF">2018-09-13T09:03:34Z</dcterms:created>
  <dcterms:modified xsi:type="dcterms:W3CDTF">2025-01-07T19:02:37Z</dcterms:modified>
</cp:coreProperties>
</file>